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890" activeTab="21"/>
  </bookViews>
  <sheets>
    <sheet name="Összesítő" sheetId="7" r:id="rId1"/>
    <sheet name="2. Önkormányzat" sheetId="1" r:id="rId2"/>
    <sheet name="3. PH" sheetId="2" r:id="rId3"/>
    <sheet name="4.GondozásiKp" sheetId="5" r:id="rId4"/>
    <sheet name="5. Könyvtár" sheetId="3" r:id="rId5"/>
    <sheet name="6. Konyha" sheetId="4" r:id="rId6"/>
    <sheet name="7. Óvoda" sheetId="6" r:id="rId7"/>
    <sheet name="8." sheetId="8" r:id="rId8"/>
    <sheet name="9." sheetId="9" r:id="rId9"/>
    <sheet name="10." sheetId="10" r:id="rId10"/>
    <sheet name="11." sheetId="11" r:id="rId11"/>
    <sheet name="12." sheetId="12" r:id="rId12"/>
    <sheet name="13." sheetId="13" r:id="rId13"/>
    <sheet name="14." sheetId="14" r:id="rId14"/>
    <sheet name="15." sheetId="15" r:id="rId15"/>
    <sheet name="16." sheetId="16" r:id="rId16"/>
    <sheet name="17." sheetId="17" r:id="rId17"/>
    <sheet name="18." sheetId="18" r:id="rId18"/>
    <sheet name="19." sheetId="19" r:id="rId19"/>
    <sheet name="20." sheetId="20" r:id="rId20"/>
    <sheet name="21." sheetId="21" r:id="rId21"/>
    <sheet name="22." sheetId="22" r:id="rId22"/>
    <sheet name="Munka1" sheetId="23" r:id="rId23"/>
  </sheets>
  <externalReferences>
    <externalReference r:id="rId24"/>
  </externalReferences>
  <calcPr calcId="145621"/>
</workbook>
</file>

<file path=xl/calcChain.xml><?xml version="1.0" encoding="utf-8"?>
<calcChain xmlns="http://schemas.openxmlformats.org/spreadsheetml/2006/main">
  <c r="I118" i="1" l="1"/>
  <c r="K115" i="1"/>
  <c r="K6" i="7" l="1"/>
  <c r="K7" i="7"/>
  <c r="K8" i="7"/>
  <c r="K9" i="7"/>
  <c r="K10" i="7"/>
  <c r="K11" i="7"/>
  <c r="K13" i="7"/>
  <c r="K14" i="7"/>
  <c r="K15" i="7"/>
  <c r="K16" i="7"/>
  <c r="K19" i="7"/>
  <c r="K23" i="7"/>
  <c r="K25" i="7"/>
  <c r="K26" i="7"/>
  <c r="K27" i="7"/>
  <c r="K29" i="7"/>
  <c r="K31" i="7"/>
  <c r="K44" i="7"/>
  <c r="K45" i="7"/>
  <c r="K48" i="7"/>
  <c r="K49" i="7"/>
  <c r="K50" i="7"/>
  <c r="K51" i="7"/>
  <c r="K53" i="7"/>
  <c r="K56" i="7"/>
  <c r="K57" i="7"/>
  <c r="K59" i="7"/>
  <c r="K61" i="7"/>
  <c r="K62" i="7"/>
  <c r="K65" i="7"/>
  <c r="K66" i="7"/>
  <c r="K67" i="7"/>
  <c r="K70" i="7"/>
  <c r="K71" i="7"/>
  <c r="K72" i="7"/>
  <c r="K78" i="7"/>
  <c r="K79" i="7"/>
  <c r="K81" i="7"/>
  <c r="K82" i="7"/>
  <c r="K85" i="7"/>
  <c r="K86" i="7"/>
  <c r="K87" i="7"/>
  <c r="K88" i="7"/>
  <c r="K89" i="7"/>
  <c r="K90" i="7"/>
  <c r="K91" i="7"/>
  <c r="K92" i="7"/>
  <c r="K93" i="7"/>
  <c r="K96" i="7"/>
  <c r="K97" i="7"/>
  <c r="K103" i="7"/>
  <c r="K109" i="7"/>
  <c r="K111" i="7"/>
  <c r="K113" i="7"/>
  <c r="K116" i="7"/>
  <c r="K122" i="7"/>
  <c r="K123" i="7"/>
  <c r="K127" i="7"/>
  <c r="K128" i="7"/>
  <c r="K131" i="7"/>
  <c r="K132" i="7"/>
  <c r="K133" i="7"/>
  <c r="K135" i="7"/>
  <c r="K136" i="7"/>
  <c r="E12" i="22" l="1"/>
  <c r="D21" i="22"/>
  <c r="D12" i="22"/>
  <c r="C12" i="22"/>
  <c r="S47" i="19"/>
  <c r="R47" i="19"/>
  <c r="Q47" i="19"/>
  <c r="P47" i="19"/>
  <c r="O47" i="19"/>
  <c r="K78" i="1"/>
  <c r="H78" i="1"/>
  <c r="K131" i="1"/>
  <c r="H131" i="1"/>
  <c r="K132" i="1"/>
  <c r="H132" i="1"/>
  <c r="K132" i="2"/>
  <c r="H132" i="2"/>
  <c r="K132" i="5"/>
  <c r="H132" i="5"/>
  <c r="K132" i="3"/>
  <c r="H132" i="3"/>
  <c r="K132" i="4"/>
  <c r="H132" i="4"/>
  <c r="K132" i="6"/>
  <c r="H132" i="6"/>
  <c r="K133" i="1"/>
  <c r="U33" i="17" l="1"/>
  <c r="Z33" i="17"/>
  <c r="S38" i="19"/>
  <c r="S8" i="19"/>
  <c r="R38" i="19"/>
  <c r="R17" i="19"/>
  <c r="R16" i="19"/>
  <c r="R12" i="19"/>
  <c r="R11" i="19"/>
  <c r="R10" i="19"/>
  <c r="R8" i="19"/>
  <c r="Q38" i="19"/>
  <c r="Q17" i="19"/>
  <c r="Q16" i="19"/>
  <c r="Q12" i="19"/>
  <c r="Q11" i="19"/>
  <c r="Q10" i="19"/>
  <c r="Q8" i="19"/>
  <c r="P38" i="19"/>
  <c r="P27" i="19"/>
  <c r="P25" i="19"/>
  <c r="P22" i="19"/>
  <c r="P18" i="19"/>
  <c r="P16" i="19"/>
  <c r="P12" i="19"/>
  <c r="P11" i="19"/>
  <c r="P10" i="19"/>
  <c r="P8" i="19"/>
  <c r="O38" i="19"/>
  <c r="O31" i="19"/>
  <c r="O10" i="19"/>
  <c r="O8" i="19"/>
  <c r="N39" i="19"/>
  <c r="B12" i="19"/>
  <c r="N37" i="19"/>
  <c r="N47" i="19"/>
  <c r="N43" i="19"/>
  <c r="N38" i="19"/>
  <c r="N27" i="19"/>
  <c r="N22" i="19"/>
  <c r="N20" i="19"/>
  <c r="N18" i="19"/>
  <c r="N16" i="19"/>
  <c r="N8" i="19"/>
  <c r="C25" i="12"/>
  <c r="C23" i="12"/>
  <c r="C24" i="12"/>
  <c r="G8" i="12"/>
  <c r="H8" i="12" s="1"/>
  <c r="G7" i="12"/>
  <c r="H7" i="12" s="1"/>
  <c r="C29" i="12" l="1"/>
  <c r="C64" i="8"/>
  <c r="C58" i="8"/>
  <c r="C57" i="8"/>
  <c r="D29" i="8"/>
  <c r="C29" i="8"/>
  <c r="C32" i="8"/>
  <c r="C31" i="8"/>
  <c r="C30" i="8"/>
  <c r="D26" i="8"/>
  <c r="D25" i="8"/>
  <c r="C26" i="8"/>
  <c r="C25" i="8"/>
  <c r="C22" i="8"/>
  <c r="C21" i="8"/>
  <c r="H134" i="7"/>
  <c r="I5" i="7"/>
  <c r="H5" i="7" s="1"/>
  <c r="I6" i="7"/>
  <c r="I7" i="7"/>
  <c r="I8" i="7"/>
  <c r="I9" i="7"/>
  <c r="I10" i="7"/>
  <c r="I11" i="7"/>
  <c r="I13" i="7"/>
  <c r="I14" i="7"/>
  <c r="I15" i="7"/>
  <c r="I18" i="7"/>
  <c r="I19" i="7"/>
  <c r="I20" i="7"/>
  <c r="I21" i="7"/>
  <c r="I22" i="7"/>
  <c r="K22" i="7" s="1"/>
  <c r="I23" i="7"/>
  <c r="I25" i="7"/>
  <c r="I26" i="7"/>
  <c r="I28" i="7"/>
  <c r="K28" i="7" s="1"/>
  <c r="I29" i="7"/>
  <c r="I30" i="7"/>
  <c r="K30" i="7" s="1"/>
  <c r="I31" i="7"/>
  <c r="I32" i="7"/>
  <c r="K32" i="7" s="1"/>
  <c r="I34" i="7"/>
  <c r="K34" i="7" s="1"/>
  <c r="I36" i="7"/>
  <c r="K36" i="7" s="1"/>
  <c r="I37" i="7"/>
  <c r="K37" i="7" s="1"/>
  <c r="I38" i="7"/>
  <c r="K38" i="7" s="1"/>
  <c r="I41" i="7"/>
  <c r="I42" i="7"/>
  <c r="I43" i="7"/>
  <c r="I44" i="7"/>
  <c r="I46" i="7"/>
  <c r="I47" i="7"/>
  <c r="I48" i="7"/>
  <c r="I50" i="7"/>
  <c r="I51" i="7"/>
  <c r="I52" i="7"/>
  <c r="AB42" i="17" s="1"/>
  <c r="I54" i="7"/>
  <c r="I55" i="7"/>
  <c r="I56" i="7"/>
  <c r="I57" i="7"/>
  <c r="I58" i="7"/>
  <c r="I59" i="7"/>
  <c r="I60" i="7"/>
  <c r="I61" i="7"/>
  <c r="I63" i="7"/>
  <c r="I64" i="7"/>
  <c r="I65" i="7"/>
  <c r="I66" i="7"/>
  <c r="I68" i="7"/>
  <c r="I69" i="7"/>
  <c r="I70" i="7"/>
  <c r="I71" i="7"/>
  <c r="I73" i="7"/>
  <c r="I74" i="7"/>
  <c r="I76" i="7"/>
  <c r="I77" i="7"/>
  <c r="I79" i="7"/>
  <c r="AB41" i="17" s="1"/>
  <c r="I83" i="7"/>
  <c r="I84" i="7"/>
  <c r="I85" i="7"/>
  <c r="I86" i="7"/>
  <c r="I87" i="7"/>
  <c r="I88" i="7"/>
  <c r="I89" i="7"/>
  <c r="I90" i="7"/>
  <c r="I94" i="7"/>
  <c r="I95" i="7"/>
  <c r="I96" i="7"/>
  <c r="I98" i="7"/>
  <c r="I99" i="7"/>
  <c r="I100" i="7"/>
  <c r="K100" i="7" s="1"/>
  <c r="I101" i="7"/>
  <c r="K101" i="7" s="1"/>
  <c r="I102" i="7"/>
  <c r="F14" i="13" s="1"/>
  <c r="I103" i="7"/>
  <c r="I105" i="7"/>
  <c r="K105" i="7" s="1"/>
  <c r="I107" i="7"/>
  <c r="I108" i="7"/>
  <c r="I109" i="7"/>
  <c r="I110" i="7"/>
  <c r="K110" i="7" s="1"/>
  <c r="I111" i="7"/>
  <c r="I112" i="7"/>
  <c r="K112" i="7" s="1"/>
  <c r="I113" i="7"/>
  <c r="I114" i="7"/>
  <c r="K114" i="7" s="1"/>
  <c r="I115" i="7"/>
  <c r="I116" i="7"/>
  <c r="I117" i="7"/>
  <c r="K117" i="7" s="1"/>
  <c r="I119" i="7"/>
  <c r="I120" i="7"/>
  <c r="I121" i="7"/>
  <c r="K121" i="7" s="1"/>
  <c r="I122" i="7"/>
  <c r="I123" i="7"/>
  <c r="I125" i="7"/>
  <c r="I126" i="7"/>
  <c r="H126" i="7" s="1"/>
  <c r="I127" i="7"/>
  <c r="I129" i="7"/>
  <c r="H129" i="7" s="1"/>
  <c r="I131" i="7"/>
  <c r="I133" i="7"/>
  <c r="AB17" i="17" s="1"/>
  <c r="I137" i="7"/>
  <c r="I4" i="7"/>
  <c r="K4" i="7" s="1"/>
  <c r="D116" i="7"/>
  <c r="E116" i="7"/>
  <c r="F116" i="7"/>
  <c r="G116" i="7"/>
  <c r="J116" i="7"/>
  <c r="D117" i="7"/>
  <c r="E117" i="7"/>
  <c r="F117" i="7"/>
  <c r="G117" i="7"/>
  <c r="H117" i="7" s="1"/>
  <c r="J117" i="7"/>
  <c r="F56" i="7"/>
  <c r="G56" i="7"/>
  <c r="H56" i="7" s="1"/>
  <c r="J56" i="7"/>
  <c r="D115" i="7"/>
  <c r="E115" i="7"/>
  <c r="F115" i="7"/>
  <c r="G115" i="7"/>
  <c r="H115" i="7" s="1"/>
  <c r="J115" i="7"/>
  <c r="I135" i="1"/>
  <c r="I136" i="1" s="1"/>
  <c r="N46" i="19"/>
  <c r="J118" i="1"/>
  <c r="K89" i="1"/>
  <c r="I128" i="1"/>
  <c r="I128" i="7" s="1"/>
  <c r="I124" i="1"/>
  <c r="I124" i="7" s="1"/>
  <c r="K124" i="7" s="1"/>
  <c r="N30" i="19"/>
  <c r="I104" i="1"/>
  <c r="I104" i="7" s="1"/>
  <c r="K104" i="7" s="1"/>
  <c r="I97" i="1"/>
  <c r="I97" i="7" s="1"/>
  <c r="F19" i="13" s="1"/>
  <c r="I91" i="1"/>
  <c r="G19" i="11" s="1"/>
  <c r="N25" i="19"/>
  <c r="J62" i="1"/>
  <c r="K6" i="1"/>
  <c r="K7" i="1"/>
  <c r="K9" i="1"/>
  <c r="K11" i="1"/>
  <c r="K13" i="1"/>
  <c r="K14" i="1"/>
  <c r="K15" i="1"/>
  <c r="K19" i="1"/>
  <c r="K22" i="1"/>
  <c r="K23" i="1"/>
  <c r="K25" i="1"/>
  <c r="K26" i="1"/>
  <c r="K28" i="1"/>
  <c r="K29" i="1"/>
  <c r="K30" i="1"/>
  <c r="K31" i="1"/>
  <c r="K32" i="1"/>
  <c r="K34" i="1"/>
  <c r="K36" i="1"/>
  <c r="K37" i="1"/>
  <c r="K38" i="1"/>
  <c r="K44" i="1"/>
  <c r="K48" i="1"/>
  <c r="K50" i="1"/>
  <c r="K51" i="1"/>
  <c r="K56" i="1"/>
  <c r="K57" i="1"/>
  <c r="K59" i="1"/>
  <c r="K61" i="1"/>
  <c r="K65" i="1"/>
  <c r="K66" i="1"/>
  <c r="K70" i="1"/>
  <c r="K71" i="1"/>
  <c r="K79" i="1"/>
  <c r="K80" i="1"/>
  <c r="K85" i="1"/>
  <c r="K86" i="1"/>
  <c r="K87" i="1"/>
  <c r="K88" i="1"/>
  <c r="K90" i="1"/>
  <c r="K96" i="1"/>
  <c r="K100" i="1"/>
  <c r="K101" i="1"/>
  <c r="K103" i="1"/>
  <c r="K105" i="1"/>
  <c r="K109" i="1"/>
  <c r="K110" i="1"/>
  <c r="K111" i="1"/>
  <c r="K112" i="1"/>
  <c r="K114" i="1"/>
  <c r="K117" i="1"/>
  <c r="K121" i="1"/>
  <c r="K122" i="1"/>
  <c r="K123" i="1"/>
  <c r="K127" i="1"/>
  <c r="K4" i="1"/>
  <c r="I72" i="1"/>
  <c r="I67" i="1"/>
  <c r="I67" i="7" s="1"/>
  <c r="I62" i="1"/>
  <c r="I49" i="1"/>
  <c r="N11" i="19" s="1"/>
  <c r="I45" i="1"/>
  <c r="N10" i="19" s="1"/>
  <c r="I39" i="1"/>
  <c r="I35" i="1"/>
  <c r="I33" i="1"/>
  <c r="I27" i="1"/>
  <c r="I24" i="1"/>
  <c r="I16" i="1"/>
  <c r="I12" i="1"/>
  <c r="I132" i="7"/>
  <c r="I118" i="6"/>
  <c r="S30" i="19" s="1"/>
  <c r="K11" i="6"/>
  <c r="K14" i="6"/>
  <c r="K15" i="6"/>
  <c r="K19" i="6"/>
  <c r="K22" i="6"/>
  <c r="K23" i="6"/>
  <c r="K26" i="6"/>
  <c r="K28" i="6"/>
  <c r="K29" i="6"/>
  <c r="K30" i="6"/>
  <c r="K31" i="6"/>
  <c r="K32" i="6"/>
  <c r="K34" i="6"/>
  <c r="K36" i="6"/>
  <c r="K38" i="6"/>
  <c r="K117" i="6"/>
  <c r="K134" i="6"/>
  <c r="K4" i="6"/>
  <c r="I39" i="6"/>
  <c r="I35" i="6"/>
  <c r="I33" i="6"/>
  <c r="I27" i="6"/>
  <c r="I24" i="6"/>
  <c r="I16" i="6"/>
  <c r="I12" i="6"/>
  <c r="I135" i="4"/>
  <c r="I136" i="4" s="1"/>
  <c r="I118" i="4"/>
  <c r="R30" i="19" s="1"/>
  <c r="K11" i="4"/>
  <c r="K19" i="4"/>
  <c r="K22" i="4"/>
  <c r="K23" i="4"/>
  <c r="K25" i="4"/>
  <c r="K26" i="4"/>
  <c r="K28" i="4"/>
  <c r="K30" i="4"/>
  <c r="K31" i="4"/>
  <c r="K32" i="4"/>
  <c r="K34" i="4"/>
  <c r="K36" i="4"/>
  <c r="K38" i="4"/>
  <c r="K113" i="4"/>
  <c r="K114" i="4"/>
  <c r="K117" i="4"/>
  <c r="K134" i="4"/>
  <c r="K4" i="4"/>
  <c r="I39" i="4"/>
  <c r="I35" i="4"/>
  <c r="I33" i="4"/>
  <c r="I27" i="4"/>
  <c r="I24" i="4"/>
  <c r="I12" i="4"/>
  <c r="I17" i="4" s="1"/>
  <c r="I135" i="3"/>
  <c r="I136" i="3" s="1"/>
  <c r="I118" i="3"/>
  <c r="Q30" i="19" s="1"/>
  <c r="K15" i="3"/>
  <c r="K19" i="3"/>
  <c r="K23" i="3"/>
  <c r="K26" i="3"/>
  <c r="K28" i="3"/>
  <c r="K30" i="3"/>
  <c r="K32" i="3"/>
  <c r="K34" i="3"/>
  <c r="K36" i="3"/>
  <c r="K110" i="3"/>
  <c r="K117" i="3"/>
  <c r="K134" i="3"/>
  <c r="K4" i="3"/>
  <c r="I39" i="3"/>
  <c r="I35" i="3"/>
  <c r="I33" i="3"/>
  <c r="I27" i="3"/>
  <c r="I24" i="3"/>
  <c r="I16" i="3"/>
  <c r="I12" i="3"/>
  <c r="I135" i="5"/>
  <c r="I136" i="5" s="1"/>
  <c r="I118" i="5"/>
  <c r="J16" i="5"/>
  <c r="K9" i="5"/>
  <c r="K11" i="5"/>
  <c r="K14" i="5"/>
  <c r="K15" i="5"/>
  <c r="K19" i="5"/>
  <c r="K22" i="5"/>
  <c r="K23" i="5"/>
  <c r="K26" i="5"/>
  <c r="K28" i="5"/>
  <c r="K30" i="5"/>
  <c r="K31" i="5"/>
  <c r="K32" i="5"/>
  <c r="K34" i="5"/>
  <c r="K36" i="5"/>
  <c r="K38" i="5"/>
  <c r="K59" i="5"/>
  <c r="K61" i="5"/>
  <c r="K110" i="5"/>
  <c r="K113" i="5"/>
  <c r="K117" i="5"/>
  <c r="K134" i="5"/>
  <c r="K4" i="5"/>
  <c r="I16" i="5"/>
  <c r="K16" i="5" s="1"/>
  <c r="I62" i="5"/>
  <c r="P17" i="19" s="1"/>
  <c r="I39" i="5"/>
  <c r="I35" i="5"/>
  <c r="I33" i="5"/>
  <c r="I27" i="5"/>
  <c r="I24" i="5"/>
  <c r="I12" i="5"/>
  <c r="I17" i="5" s="1"/>
  <c r="H80" i="7"/>
  <c r="H137" i="6"/>
  <c r="H134" i="6"/>
  <c r="H133" i="6"/>
  <c r="H131" i="6"/>
  <c r="H129" i="6"/>
  <c r="H128" i="6"/>
  <c r="H127" i="6"/>
  <c r="H126" i="6"/>
  <c r="H125" i="6"/>
  <c r="H124" i="6"/>
  <c r="H123" i="6"/>
  <c r="H121" i="6"/>
  <c r="H120" i="6"/>
  <c r="H119" i="6"/>
  <c r="H117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38" i="6"/>
  <c r="H37" i="6"/>
  <c r="H36" i="6"/>
  <c r="H34" i="6"/>
  <c r="H32" i="6"/>
  <c r="H31" i="6"/>
  <c r="H30" i="6"/>
  <c r="H29" i="6"/>
  <c r="H28" i="6"/>
  <c r="H26" i="6"/>
  <c r="H25" i="6"/>
  <c r="H23" i="6"/>
  <c r="H22" i="6"/>
  <c r="H21" i="6"/>
  <c r="H20" i="6"/>
  <c r="H19" i="6"/>
  <c r="H18" i="6"/>
  <c r="H15" i="6"/>
  <c r="H14" i="6"/>
  <c r="H13" i="6"/>
  <c r="H11" i="6"/>
  <c r="H10" i="6"/>
  <c r="H9" i="6"/>
  <c r="H8" i="6"/>
  <c r="H7" i="6"/>
  <c r="H6" i="6"/>
  <c r="H5" i="6"/>
  <c r="H4" i="6"/>
  <c r="H137" i="4"/>
  <c r="H134" i="4"/>
  <c r="H133" i="4"/>
  <c r="H131" i="4"/>
  <c r="H129" i="4"/>
  <c r="H128" i="4"/>
  <c r="H127" i="4"/>
  <c r="H126" i="4"/>
  <c r="H125" i="4"/>
  <c r="H124" i="4"/>
  <c r="H123" i="4"/>
  <c r="H121" i="4"/>
  <c r="H120" i="4"/>
  <c r="H119" i="4"/>
  <c r="H117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38" i="4"/>
  <c r="H37" i="4"/>
  <c r="H36" i="4"/>
  <c r="H34" i="4"/>
  <c r="H32" i="4"/>
  <c r="H31" i="4"/>
  <c r="H30" i="4"/>
  <c r="H29" i="4"/>
  <c r="H28" i="4"/>
  <c r="H26" i="4"/>
  <c r="H25" i="4"/>
  <c r="H23" i="4"/>
  <c r="H22" i="4"/>
  <c r="H21" i="4"/>
  <c r="H20" i="4"/>
  <c r="H19" i="4"/>
  <c r="H18" i="4"/>
  <c r="H16" i="4"/>
  <c r="H15" i="4"/>
  <c r="H14" i="4"/>
  <c r="H13" i="4"/>
  <c r="H11" i="4"/>
  <c r="H10" i="4"/>
  <c r="H9" i="4"/>
  <c r="H8" i="4"/>
  <c r="H7" i="4"/>
  <c r="H6" i="4"/>
  <c r="H5" i="4"/>
  <c r="H4" i="4"/>
  <c r="H4" i="3"/>
  <c r="H5" i="3"/>
  <c r="H6" i="3"/>
  <c r="H7" i="3"/>
  <c r="H8" i="3"/>
  <c r="H9" i="3"/>
  <c r="H10" i="3"/>
  <c r="H11" i="3"/>
  <c r="H13" i="3"/>
  <c r="H14" i="3"/>
  <c r="H15" i="3"/>
  <c r="H18" i="3"/>
  <c r="H19" i="3"/>
  <c r="H20" i="3"/>
  <c r="H21" i="3"/>
  <c r="H22" i="3"/>
  <c r="H23" i="3"/>
  <c r="H25" i="3"/>
  <c r="H26" i="3"/>
  <c r="H28" i="3"/>
  <c r="H29" i="3"/>
  <c r="H30" i="3"/>
  <c r="H31" i="3"/>
  <c r="H32" i="3"/>
  <c r="H34" i="3"/>
  <c r="H36" i="3"/>
  <c r="H37" i="3"/>
  <c r="H38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7" i="3"/>
  <c r="H119" i="3"/>
  <c r="H120" i="3"/>
  <c r="H121" i="3"/>
  <c r="H122" i="3"/>
  <c r="H123" i="3"/>
  <c r="H124" i="3"/>
  <c r="H125" i="3"/>
  <c r="H126" i="3"/>
  <c r="H127" i="3"/>
  <c r="H128" i="3"/>
  <c r="H129" i="3"/>
  <c r="H131" i="3"/>
  <c r="H133" i="3"/>
  <c r="H134" i="3"/>
  <c r="H137" i="3"/>
  <c r="H5" i="5"/>
  <c r="H6" i="5"/>
  <c r="H7" i="5"/>
  <c r="H8" i="5"/>
  <c r="H9" i="5"/>
  <c r="H10" i="5"/>
  <c r="H11" i="5"/>
  <c r="H13" i="5"/>
  <c r="H14" i="5"/>
  <c r="H15" i="5"/>
  <c r="H18" i="5"/>
  <c r="H19" i="5"/>
  <c r="H20" i="5"/>
  <c r="H21" i="5"/>
  <c r="H22" i="5"/>
  <c r="H23" i="5"/>
  <c r="H25" i="5"/>
  <c r="H26" i="5"/>
  <c r="H28" i="5"/>
  <c r="H29" i="5"/>
  <c r="H30" i="5"/>
  <c r="H31" i="5"/>
  <c r="H32" i="5"/>
  <c r="H34" i="5"/>
  <c r="H36" i="5"/>
  <c r="H37" i="5"/>
  <c r="H38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7" i="5"/>
  <c r="H58" i="5"/>
  <c r="H59" i="5"/>
  <c r="H60" i="5"/>
  <c r="H61" i="5"/>
  <c r="H63" i="5"/>
  <c r="H64" i="5"/>
  <c r="H65" i="5"/>
  <c r="H66" i="5"/>
  <c r="H67" i="5"/>
  <c r="H68" i="5"/>
  <c r="H69" i="5"/>
  <c r="H70" i="5"/>
  <c r="H71" i="5"/>
  <c r="H72" i="5"/>
  <c r="H73" i="5"/>
  <c r="H74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7" i="5"/>
  <c r="H119" i="5"/>
  <c r="H120" i="5"/>
  <c r="H121" i="5"/>
  <c r="H122" i="5"/>
  <c r="H123" i="5"/>
  <c r="H124" i="5"/>
  <c r="H125" i="5"/>
  <c r="H126" i="5"/>
  <c r="H127" i="5"/>
  <c r="H128" i="5"/>
  <c r="H129" i="5"/>
  <c r="H131" i="5"/>
  <c r="H133" i="5"/>
  <c r="H134" i="5"/>
  <c r="H137" i="5"/>
  <c r="H4" i="5"/>
  <c r="H5" i="1"/>
  <c r="H6" i="1"/>
  <c r="H7" i="1"/>
  <c r="H8" i="1"/>
  <c r="H9" i="1"/>
  <c r="H10" i="1"/>
  <c r="H11" i="1"/>
  <c r="H13" i="1"/>
  <c r="H14" i="1"/>
  <c r="H15" i="1"/>
  <c r="H18" i="1"/>
  <c r="H19" i="1"/>
  <c r="H20" i="1"/>
  <c r="H21" i="1"/>
  <c r="H22" i="1"/>
  <c r="H23" i="1"/>
  <c r="H25" i="1"/>
  <c r="H26" i="1"/>
  <c r="H28" i="1"/>
  <c r="H29" i="1"/>
  <c r="H30" i="1"/>
  <c r="H31" i="1"/>
  <c r="H32" i="1"/>
  <c r="H34" i="1"/>
  <c r="H36" i="1"/>
  <c r="H37" i="1"/>
  <c r="H38" i="1"/>
  <c r="H41" i="1"/>
  <c r="H42" i="1"/>
  <c r="H43" i="1"/>
  <c r="H44" i="1"/>
  <c r="H46" i="1"/>
  <c r="H47" i="1"/>
  <c r="H48" i="1"/>
  <c r="H50" i="1"/>
  <c r="H51" i="1"/>
  <c r="H52" i="1"/>
  <c r="H54" i="1"/>
  <c r="H55" i="1"/>
  <c r="H57" i="1"/>
  <c r="H58" i="1"/>
  <c r="H59" i="1"/>
  <c r="H60" i="1"/>
  <c r="H61" i="1"/>
  <c r="H63" i="1"/>
  <c r="H64" i="1"/>
  <c r="H65" i="1"/>
  <c r="H66" i="1"/>
  <c r="H68" i="1"/>
  <c r="H69" i="1"/>
  <c r="H70" i="1"/>
  <c r="H71" i="1"/>
  <c r="H73" i="1"/>
  <c r="H74" i="1"/>
  <c r="H76" i="1"/>
  <c r="H77" i="1"/>
  <c r="H79" i="1"/>
  <c r="H80" i="1"/>
  <c r="H83" i="1"/>
  <c r="H84" i="1"/>
  <c r="H85" i="1"/>
  <c r="H86" i="1"/>
  <c r="H87" i="1"/>
  <c r="H88" i="1"/>
  <c r="H89" i="1"/>
  <c r="H90" i="1"/>
  <c r="H94" i="1"/>
  <c r="H95" i="1"/>
  <c r="H96" i="1"/>
  <c r="H98" i="1"/>
  <c r="H99" i="1"/>
  <c r="H100" i="1"/>
  <c r="H101" i="1"/>
  <c r="H102" i="1"/>
  <c r="H103" i="1"/>
  <c r="H105" i="1"/>
  <c r="H107" i="1"/>
  <c r="H108" i="1"/>
  <c r="H109" i="1"/>
  <c r="H110" i="1"/>
  <c r="H111" i="1"/>
  <c r="H112" i="1"/>
  <c r="H113" i="1"/>
  <c r="H114" i="1"/>
  <c r="H117" i="1"/>
  <c r="H119" i="1"/>
  <c r="H120" i="1"/>
  <c r="H121" i="1"/>
  <c r="H122" i="1"/>
  <c r="H123" i="1"/>
  <c r="H125" i="1"/>
  <c r="H126" i="1"/>
  <c r="H127" i="1"/>
  <c r="H129" i="1"/>
  <c r="H133" i="1"/>
  <c r="H134" i="1"/>
  <c r="H137" i="1"/>
  <c r="H4" i="1"/>
  <c r="H20" i="2"/>
  <c r="H21" i="2"/>
  <c r="H22" i="2"/>
  <c r="H23" i="2"/>
  <c r="H25" i="2"/>
  <c r="H26" i="2"/>
  <c r="H28" i="2"/>
  <c r="H29" i="2"/>
  <c r="H30" i="2"/>
  <c r="H31" i="2"/>
  <c r="H32" i="2"/>
  <c r="H34" i="2"/>
  <c r="H36" i="2"/>
  <c r="H37" i="2"/>
  <c r="H38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7" i="2"/>
  <c r="H58" i="2"/>
  <c r="H59" i="2"/>
  <c r="H60" i="2"/>
  <c r="H61" i="2"/>
  <c r="H63" i="2"/>
  <c r="H64" i="2"/>
  <c r="H65" i="2"/>
  <c r="H66" i="2"/>
  <c r="H67" i="2"/>
  <c r="H68" i="2"/>
  <c r="H69" i="2"/>
  <c r="H70" i="2"/>
  <c r="H71" i="2"/>
  <c r="H72" i="2"/>
  <c r="H73" i="2"/>
  <c r="H74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7" i="2"/>
  <c r="H119" i="2"/>
  <c r="H120" i="2"/>
  <c r="H121" i="2"/>
  <c r="H122" i="2"/>
  <c r="H123" i="2"/>
  <c r="H124" i="2"/>
  <c r="H125" i="2"/>
  <c r="H126" i="2"/>
  <c r="H127" i="2"/>
  <c r="H128" i="2"/>
  <c r="H129" i="2"/>
  <c r="H131" i="2"/>
  <c r="H133" i="2"/>
  <c r="H134" i="2"/>
  <c r="H137" i="2"/>
  <c r="H5" i="2"/>
  <c r="H6" i="2"/>
  <c r="H7" i="2"/>
  <c r="H8" i="2"/>
  <c r="H9" i="2"/>
  <c r="H10" i="2"/>
  <c r="H11" i="2"/>
  <c r="H13" i="2"/>
  <c r="H14" i="2"/>
  <c r="H15" i="2"/>
  <c r="H18" i="2"/>
  <c r="H19" i="2"/>
  <c r="H4" i="2"/>
  <c r="I135" i="2"/>
  <c r="I136" i="2" s="1"/>
  <c r="I118" i="2"/>
  <c r="J62" i="2"/>
  <c r="K8" i="2"/>
  <c r="K9" i="2"/>
  <c r="K10" i="2"/>
  <c r="K11" i="2"/>
  <c r="K15" i="2"/>
  <c r="K19" i="2"/>
  <c r="K22" i="2"/>
  <c r="K23" i="2"/>
  <c r="K25" i="2"/>
  <c r="K26" i="2"/>
  <c r="K28" i="2"/>
  <c r="K29" i="2"/>
  <c r="K32" i="2"/>
  <c r="K34" i="2"/>
  <c r="K36" i="2"/>
  <c r="K38" i="2"/>
  <c r="K59" i="2"/>
  <c r="K61" i="2"/>
  <c r="K110" i="2"/>
  <c r="K112" i="2"/>
  <c r="K117" i="2"/>
  <c r="K134" i="2"/>
  <c r="K4" i="2"/>
  <c r="E62" i="2"/>
  <c r="F62" i="2"/>
  <c r="G62" i="2"/>
  <c r="I62" i="2"/>
  <c r="H62" i="2" s="1"/>
  <c r="I39" i="2"/>
  <c r="I35" i="2"/>
  <c r="I33" i="2"/>
  <c r="I27" i="2"/>
  <c r="I24" i="2"/>
  <c r="I16" i="2"/>
  <c r="I17" i="2"/>
  <c r="O7" i="19" s="1"/>
  <c r="I12" i="2"/>
  <c r="I40" i="4" l="1"/>
  <c r="R9" i="19" s="1"/>
  <c r="I40" i="3"/>
  <c r="I130" i="3"/>
  <c r="D8" i="11" s="1"/>
  <c r="I17" i="3"/>
  <c r="I17" i="1"/>
  <c r="N7" i="19" s="1"/>
  <c r="I106" i="1"/>
  <c r="N35" i="19" s="1"/>
  <c r="K118" i="1"/>
  <c r="C33" i="8"/>
  <c r="I91" i="7"/>
  <c r="AB12" i="17" s="1"/>
  <c r="I78" i="7"/>
  <c r="I72" i="7"/>
  <c r="F68" i="13" s="1"/>
  <c r="H16" i="11"/>
  <c r="H135" i="1"/>
  <c r="I40" i="1"/>
  <c r="I53" i="1"/>
  <c r="N17" i="19"/>
  <c r="I81" i="1"/>
  <c r="I93" i="1"/>
  <c r="I92" i="7"/>
  <c r="AB13" i="17" s="1"/>
  <c r="I49" i="7"/>
  <c r="I45" i="7"/>
  <c r="F60" i="13" s="1"/>
  <c r="I40" i="2"/>
  <c r="K62" i="2"/>
  <c r="O17" i="19"/>
  <c r="I130" i="2"/>
  <c r="I139" i="2" s="1"/>
  <c r="O30" i="19"/>
  <c r="D27" i="8"/>
  <c r="P7" i="19"/>
  <c r="I62" i="7"/>
  <c r="AB36" i="17" s="1"/>
  <c r="I130" i="5"/>
  <c r="D10" i="11" s="1"/>
  <c r="P30" i="19"/>
  <c r="Q9" i="19"/>
  <c r="Q7" i="19"/>
  <c r="I75" i="3"/>
  <c r="I139" i="3"/>
  <c r="R7" i="19"/>
  <c r="I75" i="4"/>
  <c r="I138" i="4" s="1"/>
  <c r="C7" i="11" s="1"/>
  <c r="I12" i="7"/>
  <c r="K12" i="7" s="1"/>
  <c r="I33" i="7"/>
  <c r="K33" i="7" s="1"/>
  <c r="I39" i="7"/>
  <c r="K39" i="7" s="1"/>
  <c r="I130" i="4"/>
  <c r="D7" i="11" s="1"/>
  <c r="I27" i="7"/>
  <c r="I35" i="7"/>
  <c r="K35" i="7" s="1"/>
  <c r="H116" i="7"/>
  <c r="H133" i="7"/>
  <c r="I40" i="6"/>
  <c r="S9" i="19" s="1"/>
  <c r="AB31" i="17"/>
  <c r="AB20" i="17"/>
  <c r="F31" i="13"/>
  <c r="I135" i="7"/>
  <c r="I136" i="7" s="1"/>
  <c r="I17" i="6"/>
  <c r="AB38" i="17"/>
  <c r="AB37" i="17"/>
  <c r="F67" i="13"/>
  <c r="AB33" i="17"/>
  <c r="I24" i="7"/>
  <c r="K24" i="7" s="1"/>
  <c r="I16" i="7"/>
  <c r="I130" i="6"/>
  <c r="I135" i="6"/>
  <c r="I136" i="6" s="1"/>
  <c r="F33" i="13"/>
  <c r="AB15" i="17"/>
  <c r="C11" i="22"/>
  <c r="D11" i="22" s="1"/>
  <c r="AB14" i="17"/>
  <c r="C10" i="22"/>
  <c r="D10" i="22" s="1"/>
  <c r="F25" i="13"/>
  <c r="F21" i="13"/>
  <c r="AB19" i="17"/>
  <c r="I118" i="7"/>
  <c r="K118" i="7" s="1"/>
  <c r="F13" i="13"/>
  <c r="AB29" i="17"/>
  <c r="C16" i="22"/>
  <c r="F57" i="13"/>
  <c r="I40" i="5"/>
  <c r="I75" i="2"/>
  <c r="I81" i="7" l="1"/>
  <c r="I82" i="7" s="1"/>
  <c r="AB34" i="17"/>
  <c r="C20" i="22"/>
  <c r="D20" i="22" s="1"/>
  <c r="F66" i="13"/>
  <c r="C18" i="22"/>
  <c r="D18" i="22" s="1"/>
  <c r="I106" i="7"/>
  <c r="K106" i="7" s="1"/>
  <c r="D13" i="11"/>
  <c r="I82" i="1"/>
  <c r="N9" i="19"/>
  <c r="I130" i="1"/>
  <c r="I139" i="1" s="1"/>
  <c r="N31" i="19"/>
  <c r="I93" i="7"/>
  <c r="I75" i="1"/>
  <c r="I53" i="7"/>
  <c r="I138" i="2"/>
  <c r="O9" i="19"/>
  <c r="D11" i="11"/>
  <c r="I139" i="5"/>
  <c r="P9" i="19"/>
  <c r="I40" i="7"/>
  <c r="I75" i="5"/>
  <c r="I138" i="3"/>
  <c r="I139" i="4"/>
  <c r="C22" i="22"/>
  <c r="D22" i="22" s="1"/>
  <c r="F73" i="13"/>
  <c r="I130" i="7"/>
  <c r="I139" i="6"/>
  <c r="D9" i="11"/>
  <c r="S7" i="19"/>
  <c r="I17" i="7"/>
  <c r="K17" i="7" s="1"/>
  <c r="I75" i="6"/>
  <c r="C17" i="22"/>
  <c r="D17" i="22" s="1"/>
  <c r="AB10" i="17"/>
  <c r="C9" i="22"/>
  <c r="D9" i="22" s="1"/>
  <c r="F11" i="13"/>
  <c r="D64" i="8"/>
  <c r="D68" i="8" s="1"/>
  <c r="D57" i="8"/>
  <c r="D58" i="8"/>
  <c r="D30" i="8"/>
  <c r="D31" i="8"/>
  <c r="D32" i="8"/>
  <c r="D21" i="8"/>
  <c r="D22" i="8"/>
  <c r="D122" i="7"/>
  <c r="E122" i="7"/>
  <c r="F122" i="7"/>
  <c r="G122" i="7"/>
  <c r="H122" i="7" s="1"/>
  <c r="J122" i="7"/>
  <c r="G4" i="7"/>
  <c r="H4" i="7" s="1"/>
  <c r="G6" i="7"/>
  <c r="H6" i="7" s="1"/>
  <c r="G7" i="7"/>
  <c r="H7" i="7" s="1"/>
  <c r="G8" i="7"/>
  <c r="H8" i="7" s="1"/>
  <c r="G9" i="7"/>
  <c r="H9" i="7" s="1"/>
  <c r="G10" i="7"/>
  <c r="H10" i="7" s="1"/>
  <c r="G11" i="7"/>
  <c r="H11" i="7" s="1"/>
  <c r="G13" i="7"/>
  <c r="H13" i="7" s="1"/>
  <c r="G14" i="7"/>
  <c r="H14" i="7" s="1"/>
  <c r="G15" i="7"/>
  <c r="H15" i="7" s="1"/>
  <c r="G18" i="7"/>
  <c r="H18" i="7" s="1"/>
  <c r="G19" i="7"/>
  <c r="H19" i="7" s="1"/>
  <c r="G20" i="7"/>
  <c r="H20" i="7" s="1"/>
  <c r="G21" i="7"/>
  <c r="H21" i="7" s="1"/>
  <c r="G22" i="7"/>
  <c r="H22" i="7" s="1"/>
  <c r="G23" i="7"/>
  <c r="H23" i="7" s="1"/>
  <c r="G25" i="7"/>
  <c r="H25" i="7" s="1"/>
  <c r="G26" i="7"/>
  <c r="H26" i="7" s="1"/>
  <c r="G28" i="7"/>
  <c r="H28" i="7" s="1"/>
  <c r="G29" i="7"/>
  <c r="H29" i="7" s="1"/>
  <c r="G30" i="7"/>
  <c r="H30" i="7" s="1"/>
  <c r="G31" i="7"/>
  <c r="H31" i="7" s="1"/>
  <c r="G32" i="7"/>
  <c r="H32" i="7" s="1"/>
  <c r="G36" i="7"/>
  <c r="H36" i="7" s="1"/>
  <c r="G37" i="7"/>
  <c r="H37" i="7" s="1"/>
  <c r="G38" i="7"/>
  <c r="H38" i="7" s="1"/>
  <c r="G41" i="7"/>
  <c r="H41" i="7" s="1"/>
  <c r="G42" i="7"/>
  <c r="H42" i="7" s="1"/>
  <c r="G43" i="7"/>
  <c r="H43" i="7" s="1"/>
  <c r="G44" i="7"/>
  <c r="H44" i="7" s="1"/>
  <c r="G46" i="7"/>
  <c r="H46" i="7" s="1"/>
  <c r="G47" i="7"/>
  <c r="H47" i="7" s="1"/>
  <c r="G48" i="7"/>
  <c r="H48" i="7" s="1"/>
  <c r="G50" i="7"/>
  <c r="H50" i="7" s="1"/>
  <c r="G51" i="7"/>
  <c r="H51" i="7" s="1"/>
  <c r="G52" i="7"/>
  <c r="H52" i="7" s="1"/>
  <c r="G54" i="7"/>
  <c r="H54" i="7" s="1"/>
  <c r="G55" i="7"/>
  <c r="H55" i="7" s="1"/>
  <c r="G57" i="7"/>
  <c r="H57" i="7" s="1"/>
  <c r="G58" i="7"/>
  <c r="H58" i="7" s="1"/>
  <c r="G59" i="7"/>
  <c r="H59" i="7" s="1"/>
  <c r="G60" i="7"/>
  <c r="H60" i="7" s="1"/>
  <c r="G61" i="7"/>
  <c r="H61" i="7" s="1"/>
  <c r="G63" i="7"/>
  <c r="H63" i="7" s="1"/>
  <c r="G64" i="7"/>
  <c r="H64" i="7" s="1"/>
  <c r="G65" i="7"/>
  <c r="H65" i="7" s="1"/>
  <c r="G66" i="7"/>
  <c r="H66" i="7" s="1"/>
  <c r="G68" i="7"/>
  <c r="H68" i="7" s="1"/>
  <c r="G69" i="7"/>
  <c r="H69" i="7" s="1"/>
  <c r="G70" i="7"/>
  <c r="H70" i="7" s="1"/>
  <c r="G71" i="7"/>
  <c r="H71" i="7" s="1"/>
  <c r="G73" i="7"/>
  <c r="H73" i="7" s="1"/>
  <c r="G74" i="7"/>
  <c r="H74" i="7" s="1"/>
  <c r="G76" i="7"/>
  <c r="H76" i="7" s="1"/>
  <c r="G77" i="7"/>
  <c r="H77" i="7" s="1"/>
  <c r="G79" i="7"/>
  <c r="G83" i="7"/>
  <c r="H83" i="7" s="1"/>
  <c r="G84" i="7"/>
  <c r="H84" i="7" s="1"/>
  <c r="G85" i="7"/>
  <c r="H85" i="7" s="1"/>
  <c r="G86" i="7"/>
  <c r="H86" i="7" s="1"/>
  <c r="G87" i="7"/>
  <c r="H87" i="7" s="1"/>
  <c r="G88" i="7"/>
  <c r="H88" i="7" s="1"/>
  <c r="G89" i="7"/>
  <c r="H89" i="7" s="1"/>
  <c r="G90" i="7"/>
  <c r="H90" i="7" s="1"/>
  <c r="G94" i="7"/>
  <c r="H94" i="7" s="1"/>
  <c r="G95" i="7"/>
  <c r="H95" i="7" s="1"/>
  <c r="G96" i="7"/>
  <c r="H96" i="7" s="1"/>
  <c r="G98" i="7"/>
  <c r="H98" i="7" s="1"/>
  <c r="G99" i="7"/>
  <c r="H99" i="7" s="1"/>
  <c r="G100" i="7"/>
  <c r="H100" i="7" s="1"/>
  <c r="G101" i="7"/>
  <c r="H101" i="7" s="1"/>
  <c r="G102" i="7"/>
  <c r="G103" i="7"/>
  <c r="H103" i="7" s="1"/>
  <c r="G104" i="7"/>
  <c r="H104" i="7" s="1"/>
  <c r="G105" i="7"/>
  <c r="H105" i="7" s="1"/>
  <c r="G107" i="7"/>
  <c r="H107" i="7" s="1"/>
  <c r="G108" i="7"/>
  <c r="H108" i="7" s="1"/>
  <c r="G109" i="7"/>
  <c r="H109" i="7" s="1"/>
  <c r="G110" i="7"/>
  <c r="H110" i="7" s="1"/>
  <c r="G111" i="7"/>
  <c r="H111" i="7" s="1"/>
  <c r="G112" i="7"/>
  <c r="H112" i="7" s="1"/>
  <c r="G113" i="7"/>
  <c r="H113" i="7" s="1"/>
  <c r="G114" i="7"/>
  <c r="H114" i="7" s="1"/>
  <c r="G119" i="7"/>
  <c r="H119" i="7" s="1"/>
  <c r="G120" i="7"/>
  <c r="H120" i="7" s="1"/>
  <c r="G121" i="7"/>
  <c r="H121" i="7" s="1"/>
  <c r="G123" i="7"/>
  <c r="H123" i="7" s="1"/>
  <c r="G125" i="7"/>
  <c r="H125" i="7" s="1"/>
  <c r="G127" i="7"/>
  <c r="H127" i="7" s="1"/>
  <c r="G137" i="7"/>
  <c r="H137" i="7" s="1"/>
  <c r="G128" i="1"/>
  <c r="H128" i="1" s="1"/>
  <c r="G118" i="1"/>
  <c r="G104" i="1"/>
  <c r="H104" i="1" s="1"/>
  <c r="G97" i="1"/>
  <c r="K92" i="1"/>
  <c r="H92" i="1"/>
  <c r="G91" i="1"/>
  <c r="H91" i="1" s="1"/>
  <c r="G72" i="1"/>
  <c r="H72" i="1" s="1"/>
  <c r="G67" i="1"/>
  <c r="G62" i="1"/>
  <c r="H62" i="1" s="1"/>
  <c r="G49" i="1"/>
  <c r="H49" i="1" s="1"/>
  <c r="G45" i="1"/>
  <c r="H45" i="1" s="1"/>
  <c r="G39" i="1"/>
  <c r="H39" i="1" s="1"/>
  <c r="G35" i="1"/>
  <c r="H35" i="1" s="1"/>
  <c r="G33" i="1"/>
  <c r="H33" i="1" s="1"/>
  <c r="G27" i="1"/>
  <c r="H27" i="1" s="1"/>
  <c r="G24" i="1"/>
  <c r="H24" i="1" s="1"/>
  <c r="G16" i="1"/>
  <c r="H16" i="1" s="1"/>
  <c r="G12" i="1"/>
  <c r="H12" i="1" s="1"/>
  <c r="G136" i="1"/>
  <c r="H136" i="1" s="1"/>
  <c r="J91" i="1"/>
  <c r="K91" i="1" s="1"/>
  <c r="J97" i="1"/>
  <c r="K97" i="1" s="1"/>
  <c r="D124" i="1"/>
  <c r="E124" i="1"/>
  <c r="F124" i="1"/>
  <c r="G124" i="1"/>
  <c r="J124" i="1"/>
  <c r="K124" i="1" s="1"/>
  <c r="G39" i="6"/>
  <c r="H39" i="6" s="1"/>
  <c r="G35" i="6"/>
  <c r="H35" i="6" s="1"/>
  <c r="G33" i="6"/>
  <c r="H33" i="6" s="1"/>
  <c r="G27" i="6"/>
  <c r="G24" i="6"/>
  <c r="H24" i="6" s="1"/>
  <c r="G16" i="6"/>
  <c r="H16" i="6" s="1"/>
  <c r="G12" i="6"/>
  <c r="H12" i="6" s="1"/>
  <c r="G118" i="6"/>
  <c r="H118" i="6" s="1"/>
  <c r="G118" i="4"/>
  <c r="G39" i="4"/>
  <c r="H39" i="4" s="1"/>
  <c r="G35" i="4"/>
  <c r="H35" i="4" s="1"/>
  <c r="G33" i="4"/>
  <c r="H33" i="4" s="1"/>
  <c r="G27" i="4"/>
  <c r="H27" i="4" s="1"/>
  <c r="G24" i="4"/>
  <c r="H24" i="4" s="1"/>
  <c r="G12" i="4"/>
  <c r="F58" i="13" l="1"/>
  <c r="K40" i="7"/>
  <c r="I139" i="7"/>
  <c r="K139" i="7" s="1"/>
  <c r="K130" i="7"/>
  <c r="C8" i="22"/>
  <c r="D8" i="22" s="1"/>
  <c r="AB11" i="17"/>
  <c r="AB30" i="17"/>
  <c r="G124" i="7"/>
  <c r="H124" i="7" s="1"/>
  <c r="H124" i="1"/>
  <c r="F59" i="13"/>
  <c r="C19" i="22"/>
  <c r="D19" i="22" s="1"/>
  <c r="G67" i="7"/>
  <c r="H67" i="7" s="1"/>
  <c r="H67" i="1"/>
  <c r="G97" i="7"/>
  <c r="H97" i="7" s="1"/>
  <c r="H97" i="1"/>
  <c r="G106" i="1"/>
  <c r="H106" i="1" s="1"/>
  <c r="D33" i="8"/>
  <c r="I138" i="1"/>
  <c r="C13" i="11"/>
  <c r="F18" i="13"/>
  <c r="C7" i="22"/>
  <c r="C11" i="11"/>
  <c r="I138" i="5"/>
  <c r="C8" i="11"/>
  <c r="G135" i="6"/>
  <c r="G136" i="6" s="1"/>
  <c r="C15" i="22"/>
  <c r="D15" i="22" s="1"/>
  <c r="F56" i="13"/>
  <c r="AB28" i="17"/>
  <c r="I75" i="7"/>
  <c r="I138" i="6"/>
  <c r="C9" i="11" s="1"/>
  <c r="H118" i="1"/>
  <c r="D59" i="8"/>
  <c r="D61" i="8" s="1"/>
  <c r="H102" i="7"/>
  <c r="H79" i="7"/>
  <c r="G40" i="6"/>
  <c r="G75" i="6" s="1"/>
  <c r="H27" i="6"/>
  <c r="H135" i="6"/>
  <c r="G17" i="6"/>
  <c r="G17" i="4"/>
  <c r="H12" i="4"/>
  <c r="H118" i="4"/>
  <c r="G130" i="4"/>
  <c r="G135" i="4"/>
  <c r="H135" i="4" s="1"/>
  <c r="D23" i="8"/>
  <c r="G130" i="6"/>
  <c r="G17" i="1"/>
  <c r="H17" i="1" s="1"/>
  <c r="G53" i="1"/>
  <c r="H53" i="1" s="1"/>
  <c r="G131" i="7"/>
  <c r="H131" i="7" s="1"/>
  <c r="G40" i="1"/>
  <c r="H40" i="1" s="1"/>
  <c r="G106" i="7"/>
  <c r="H106" i="7" s="1"/>
  <c r="G92" i="7"/>
  <c r="H92" i="7" s="1"/>
  <c r="G72" i="7"/>
  <c r="H72" i="7" s="1"/>
  <c r="G40" i="4"/>
  <c r="H40" i="4" s="1"/>
  <c r="G128" i="7"/>
  <c r="H128" i="7" s="1"/>
  <c r="G49" i="7"/>
  <c r="H49" i="7" s="1"/>
  <c r="G45" i="7"/>
  <c r="H45" i="7" s="1"/>
  <c r="G81" i="1"/>
  <c r="H81" i="1" s="1"/>
  <c r="G78" i="7"/>
  <c r="H78" i="7" s="1"/>
  <c r="G91" i="7"/>
  <c r="H91" i="7" s="1"/>
  <c r="G93" i="1"/>
  <c r="H93" i="1" s="1"/>
  <c r="I138" i="7" l="1"/>
  <c r="K75" i="7"/>
  <c r="C10" i="11"/>
  <c r="H136" i="6"/>
  <c r="G139" i="6"/>
  <c r="H139" i="6" s="1"/>
  <c r="D35" i="8"/>
  <c r="D71" i="8" s="1"/>
  <c r="G138" i="6"/>
  <c r="H75" i="6"/>
  <c r="H130" i="6"/>
  <c r="H17" i="6"/>
  <c r="H40" i="6"/>
  <c r="G136" i="4"/>
  <c r="H130" i="4"/>
  <c r="H17" i="4"/>
  <c r="G75" i="4"/>
  <c r="H75" i="4" s="1"/>
  <c r="G75" i="1"/>
  <c r="H75" i="1" s="1"/>
  <c r="G53" i="7"/>
  <c r="H53" i="7" s="1"/>
  <c r="G81" i="7"/>
  <c r="H81" i="7" s="1"/>
  <c r="G82" i="1"/>
  <c r="H82" i="1" s="1"/>
  <c r="G130" i="1"/>
  <c r="H130" i="1" s="1"/>
  <c r="G93" i="7"/>
  <c r="H93" i="7" s="1"/>
  <c r="G118" i="3"/>
  <c r="H118" i="3" s="1"/>
  <c r="G12" i="3"/>
  <c r="H12" i="3" s="1"/>
  <c r="G39" i="3"/>
  <c r="H39" i="3" s="1"/>
  <c r="G35" i="3"/>
  <c r="H35" i="3" s="1"/>
  <c r="G33" i="3"/>
  <c r="H33" i="3" s="1"/>
  <c r="G27" i="3"/>
  <c r="H27" i="3" s="1"/>
  <c r="G24" i="3"/>
  <c r="H24" i="3" s="1"/>
  <c r="G16" i="3"/>
  <c r="H16" i="3" s="1"/>
  <c r="F16" i="3"/>
  <c r="J124" i="3"/>
  <c r="G135" i="5"/>
  <c r="H135" i="5" s="1"/>
  <c r="G118" i="5"/>
  <c r="H118" i="5" s="1"/>
  <c r="G39" i="5"/>
  <c r="H39" i="5" s="1"/>
  <c r="G35" i="5"/>
  <c r="H35" i="5" s="1"/>
  <c r="G33" i="5"/>
  <c r="H33" i="5" s="1"/>
  <c r="G27" i="5"/>
  <c r="H27" i="5" s="1"/>
  <c r="G24" i="5"/>
  <c r="H24" i="5" s="1"/>
  <c r="G16" i="5"/>
  <c r="H16" i="5" s="1"/>
  <c r="G12" i="5"/>
  <c r="E62" i="5"/>
  <c r="F62" i="5"/>
  <c r="G62" i="5"/>
  <c r="H62" i="5" s="1"/>
  <c r="J62" i="5"/>
  <c r="K62" i="5" s="1"/>
  <c r="G132" i="7"/>
  <c r="G118" i="2"/>
  <c r="H118" i="2" s="1"/>
  <c r="G39" i="2"/>
  <c r="H39" i="2" s="1"/>
  <c r="G35" i="2"/>
  <c r="G33" i="2"/>
  <c r="G27" i="2"/>
  <c r="G24" i="2"/>
  <c r="G16" i="2"/>
  <c r="G12" i="2"/>
  <c r="J12" i="2"/>
  <c r="K12" i="2" s="1"/>
  <c r="AB43" i="17" l="1"/>
  <c r="K138" i="7"/>
  <c r="G16" i="7"/>
  <c r="H16" i="7" s="1"/>
  <c r="H16" i="2"/>
  <c r="G27" i="7"/>
  <c r="H27" i="7" s="1"/>
  <c r="H27" i="2"/>
  <c r="G35" i="7"/>
  <c r="H35" i="7" s="1"/>
  <c r="H35" i="2"/>
  <c r="G12" i="7"/>
  <c r="H12" i="7" s="1"/>
  <c r="H12" i="2"/>
  <c r="G24" i="7"/>
  <c r="H24" i="7" s="1"/>
  <c r="H24" i="2"/>
  <c r="G33" i="7"/>
  <c r="H33" i="7" s="1"/>
  <c r="H33" i="2"/>
  <c r="G135" i="7"/>
  <c r="H135" i="7" s="1"/>
  <c r="H132" i="7"/>
  <c r="H138" i="6"/>
  <c r="H136" i="4"/>
  <c r="G139" i="4"/>
  <c r="H139" i="4" s="1"/>
  <c r="G130" i="3"/>
  <c r="H130" i="3" s="1"/>
  <c r="G40" i="5"/>
  <c r="H40" i="5" s="1"/>
  <c r="G17" i="5"/>
  <c r="H17" i="5" s="1"/>
  <c r="G136" i="5"/>
  <c r="H136" i="5" s="1"/>
  <c r="G135" i="2"/>
  <c r="H135" i="2" s="1"/>
  <c r="G40" i="3"/>
  <c r="H40" i="3" s="1"/>
  <c r="G118" i="7"/>
  <c r="H118" i="7" s="1"/>
  <c r="G136" i="2"/>
  <c r="H136" i="2" s="1"/>
  <c r="G130" i="5"/>
  <c r="H130" i="5" s="1"/>
  <c r="G17" i="2"/>
  <c r="H17" i="2" s="1"/>
  <c r="G130" i="2"/>
  <c r="H130" i="2" s="1"/>
  <c r="G17" i="3"/>
  <c r="H17" i="3" s="1"/>
  <c r="G135" i="3"/>
  <c r="H135" i="3" s="1"/>
  <c r="G138" i="4"/>
  <c r="H138" i="4" s="1"/>
  <c r="G40" i="2"/>
  <c r="H40" i="2" s="1"/>
  <c r="G39" i="7"/>
  <c r="H39" i="7" s="1"/>
  <c r="G62" i="7"/>
  <c r="H62" i="7" s="1"/>
  <c r="G138" i="1"/>
  <c r="H138" i="1" s="1"/>
  <c r="G82" i="7"/>
  <c r="H82" i="7" s="1"/>
  <c r="G139" i="1"/>
  <c r="H139" i="1" s="1"/>
  <c r="J4" i="7"/>
  <c r="J6" i="7"/>
  <c r="J7" i="7"/>
  <c r="J8" i="7"/>
  <c r="J9" i="7"/>
  <c r="J10" i="7"/>
  <c r="J11" i="7"/>
  <c r="J13" i="7"/>
  <c r="J14" i="7"/>
  <c r="J15" i="7"/>
  <c r="J18" i="7"/>
  <c r="J19" i="7"/>
  <c r="J20" i="7"/>
  <c r="J21" i="7"/>
  <c r="J22" i="7"/>
  <c r="J23" i="7"/>
  <c r="J25" i="7"/>
  <c r="J26" i="7"/>
  <c r="J28" i="7"/>
  <c r="J29" i="7"/>
  <c r="J30" i="7"/>
  <c r="J31" i="7"/>
  <c r="J32" i="7"/>
  <c r="J36" i="7"/>
  <c r="J37" i="7"/>
  <c r="J38" i="7"/>
  <c r="J41" i="7"/>
  <c r="J42" i="7"/>
  <c r="J43" i="7"/>
  <c r="J44" i="7"/>
  <c r="J46" i="7"/>
  <c r="J47" i="7"/>
  <c r="J48" i="7"/>
  <c r="J50" i="7"/>
  <c r="J51" i="7"/>
  <c r="J52" i="7"/>
  <c r="J54" i="7"/>
  <c r="J55" i="7"/>
  <c r="J57" i="7"/>
  <c r="J58" i="7"/>
  <c r="J59" i="7"/>
  <c r="J60" i="7"/>
  <c r="J61" i="7"/>
  <c r="J63" i="7"/>
  <c r="J64" i="7"/>
  <c r="J65" i="7"/>
  <c r="J66" i="7"/>
  <c r="J68" i="7"/>
  <c r="J69" i="7"/>
  <c r="J70" i="7"/>
  <c r="J71" i="7"/>
  <c r="J73" i="7"/>
  <c r="J74" i="7"/>
  <c r="J76" i="7"/>
  <c r="J77" i="7"/>
  <c r="J79" i="7"/>
  <c r="J83" i="7"/>
  <c r="J84" i="7"/>
  <c r="J85" i="7"/>
  <c r="J86" i="7"/>
  <c r="J87" i="7"/>
  <c r="J88" i="7"/>
  <c r="J89" i="7"/>
  <c r="J90" i="7"/>
  <c r="J92" i="7"/>
  <c r="J94" i="7"/>
  <c r="J95" i="7"/>
  <c r="J96" i="7"/>
  <c r="J97" i="7"/>
  <c r="J98" i="7"/>
  <c r="J99" i="7"/>
  <c r="J100" i="7"/>
  <c r="J101" i="7"/>
  <c r="J102" i="7"/>
  <c r="J103" i="7"/>
  <c r="J105" i="7"/>
  <c r="J107" i="7"/>
  <c r="J108" i="7"/>
  <c r="J109" i="7"/>
  <c r="J110" i="7"/>
  <c r="J111" i="7"/>
  <c r="J112" i="7"/>
  <c r="J113" i="7"/>
  <c r="J114" i="7"/>
  <c r="J119" i="7"/>
  <c r="J120" i="7"/>
  <c r="J121" i="7"/>
  <c r="J123" i="7"/>
  <c r="J125" i="7"/>
  <c r="J127" i="7"/>
  <c r="J137" i="7"/>
  <c r="J128" i="1"/>
  <c r="J124" i="7"/>
  <c r="J104" i="1"/>
  <c r="J93" i="1"/>
  <c r="K93" i="1" s="1"/>
  <c r="J72" i="1"/>
  <c r="J67" i="1"/>
  <c r="J49" i="1"/>
  <c r="J45" i="1"/>
  <c r="J39" i="1"/>
  <c r="K39" i="1" s="1"/>
  <c r="J35" i="1"/>
  <c r="K35" i="1" s="1"/>
  <c r="J33" i="1"/>
  <c r="K33" i="1" s="1"/>
  <c r="J27" i="1"/>
  <c r="K27" i="1" s="1"/>
  <c r="J24" i="1"/>
  <c r="K24" i="1" s="1"/>
  <c r="J16" i="1"/>
  <c r="K16" i="1" s="1"/>
  <c r="J12" i="1"/>
  <c r="K12" i="1" s="1"/>
  <c r="J118" i="6"/>
  <c r="J39" i="6"/>
  <c r="K39" i="6" s="1"/>
  <c r="J35" i="6"/>
  <c r="K35" i="6" s="1"/>
  <c r="J33" i="6"/>
  <c r="K33" i="6" s="1"/>
  <c r="J27" i="6"/>
  <c r="K27" i="6" s="1"/>
  <c r="J24" i="6"/>
  <c r="K24" i="6" s="1"/>
  <c r="J16" i="6"/>
  <c r="K16" i="6" s="1"/>
  <c r="J12" i="6"/>
  <c r="K12" i="6" s="1"/>
  <c r="J118" i="4"/>
  <c r="J39" i="4"/>
  <c r="K39" i="4" s="1"/>
  <c r="J35" i="4"/>
  <c r="K35" i="4" s="1"/>
  <c r="J33" i="4"/>
  <c r="K33" i="4" s="1"/>
  <c r="J27" i="4"/>
  <c r="K27" i="4" s="1"/>
  <c r="J24" i="4"/>
  <c r="K24" i="4" s="1"/>
  <c r="J12" i="4"/>
  <c r="K12" i="4" s="1"/>
  <c r="J118" i="3"/>
  <c r="J39" i="3"/>
  <c r="K39" i="3" s="1"/>
  <c r="J35" i="3"/>
  <c r="K35" i="3" s="1"/>
  <c r="J33" i="3"/>
  <c r="K33" i="3" s="1"/>
  <c r="J27" i="3"/>
  <c r="K27" i="3" s="1"/>
  <c r="J24" i="3"/>
  <c r="K24" i="3" s="1"/>
  <c r="J12" i="3"/>
  <c r="K12" i="3" s="1"/>
  <c r="J16" i="3"/>
  <c r="K16" i="3" s="1"/>
  <c r="J135" i="5"/>
  <c r="K135" i="5" s="1"/>
  <c r="J118" i="5"/>
  <c r="J39" i="5"/>
  <c r="K39" i="5" s="1"/>
  <c r="J35" i="5"/>
  <c r="K35" i="5" s="1"/>
  <c r="J33" i="5"/>
  <c r="K33" i="5" s="1"/>
  <c r="J27" i="5"/>
  <c r="K27" i="5" s="1"/>
  <c r="J24" i="5"/>
  <c r="K24" i="5" s="1"/>
  <c r="J12" i="5"/>
  <c r="K12" i="5" s="1"/>
  <c r="J118" i="2"/>
  <c r="K118" i="2" s="1"/>
  <c r="J39" i="2"/>
  <c r="K39" i="2" s="1"/>
  <c r="J35" i="2"/>
  <c r="K35" i="2" s="1"/>
  <c r="J33" i="2"/>
  <c r="K33" i="2" s="1"/>
  <c r="J27" i="2"/>
  <c r="K27" i="2" s="1"/>
  <c r="J24" i="2"/>
  <c r="K24" i="2" s="1"/>
  <c r="J16" i="2"/>
  <c r="K16" i="2" s="1"/>
  <c r="G34" i="7" l="1"/>
  <c r="H34" i="7" s="1"/>
  <c r="G130" i="7"/>
  <c r="H130" i="7" s="1"/>
  <c r="J130" i="6"/>
  <c r="K130" i="6" s="1"/>
  <c r="K118" i="6"/>
  <c r="J131" i="7"/>
  <c r="J128" i="7"/>
  <c r="K128" i="1"/>
  <c r="J106" i="1"/>
  <c r="K106" i="1" s="1"/>
  <c r="K104" i="1"/>
  <c r="J106" i="7"/>
  <c r="J81" i="1"/>
  <c r="J72" i="7"/>
  <c r="K72" i="1"/>
  <c r="J67" i="7"/>
  <c r="K67" i="1"/>
  <c r="J62" i="7"/>
  <c r="K62" i="1"/>
  <c r="J53" i="1"/>
  <c r="K49" i="1"/>
  <c r="J45" i="7"/>
  <c r="K45" i="1"/>
  <c r="J135" i="6"/>
  <c r="K135" i="6" s="1"/>
  <c r="J130" i="4"/>
  <c r="K130" i="4" s="1"/>
  <c r="K118" i="4"/>
  <c r="J135" i="3"/>
  <c r="K135" i="3" s="1"/>
  <c r="J130" i="3"/>
  <c r="K130" i="3" s="1"/>
  <c r="K118" i="3"/>
  <c r="J130" i="5"/>
  <c r="K130" i="5" s="1"/>
  <c r="K118" i="5"/>
  <c r="G136" i="7"/>
  <c r="H136" i="7" s="1"/>
  <c r="J136" i="5"/>
  <c r="K136" i="5" s="1"/>
  <c r="G75" i="5"/>
  <c r="H75" i="5" s="1"/>
  <c r="J17" i="2"/>
  <c r="K17" i="2" s="1"/>
  <c r="J135" i="2"/>
  <c r="G17" i="7"/>
  <c r="H17" i="7" s="1"/>
  <c r="G75" i="2"/>
  <c r="H75" i="2" s="1"/>
  <c r="G139" i="2"/>
  <c r="H139" i="2" s="1"/>
  <c r="G40" i="7"/>
  <c r="H40" i="7" s="1"/>
  <c r="G136" i="3"/>
  <c r="H136" i="3" s="1"/>
  <c r="G75" i="3"/>
  <c r="H75" i="3" s="1"/>
  <c r="G139" i="5"/>
  <c r="H139" i="5" s="1"/>
  <c r="C13" i="22"/>
  <c r="J91" i="7"/>
  <c r="J40" i="5"/>
  <c r="K40" i="5" s="1"/>
  <c r="J17" i="5"/>
  <c r="K17" i="5" s="1"/>
  <c r="J40" i="2"/>
  <c r="K40" i="2" s="1"/>
  <c r="J130" i="1"/>
  <c r="K130" i="1" s="1"/>
  <c r="J93" i="7"/>
  <c r="J40" i="1"/>
  <c r="K40" i="1" s="1"/>
  <c r="J78" i="7"/>
  <c r="J81" i="7" s="1"/>
  <c r="J82" i="7" s="1"/>
  <c r="J49" i="7"/>
  <c r="J135" i="1"/>
  <c r="J40" i="6"/>
  <c r="K40" i="6" s="1"/>
  <c r="J17" i="6"/>
  <c r="K17" i="6" s="1"/>
  <c r="J40" i="4"/>
  <c r="K40" i="4" s="1"/>
  <c r="J135" i="4"/>
  <c r="K135" i="4" s="1"/>
  <c r="J17" i="4"/>
  <c r="K17" i="4" s="1"/>
  <c r="J27" i="7"/>
  <c r="J33" i="7"/>
  <c r="J24" i="7"/>
  <c r="J40" i="3"/>
  <c r="K40" i="3" s="1"/>
  <c r="J17" i="3"/>
  <c r="K17" i="3" s="1"/>
  <c r="J12" i="7"/>
  <c r="J16" i="7"/>
  <c r="J35" i="7"/>
  <c r="J34" i="7" s="1"/>
  <c r="J132" i="7"/>
  <c r="J75" i="2"/>
  <c r="K75" i="2" s="1"/>
  <c r="J118" i="7"/>
  <c r="J39" i="7"/>
  <c r="J130" i="2"/>
  <c r="K130" i="2" s="1"/>
  <c r="J104" i="7"/>
  <c r="J17" i="1"/>
  <c r="K17" i="1" s="1"/>
  <c r="G138" i="5" l="1"/>
  <c r="H138" i="5" s="1"/>
  <c r="J135" i="7"/>
  <c r="J136" i="7" s="1"/>
  <c r="J139" i="5"/>
  <c r="K139" i="5" s="1"/>
  <c r="J136" i="3"/>
  <c r="J139" i="3" s="1"/>
  <c r="K139" i="3" s="1"/>
  <c r="J136" i="6"/>
  <c r="K136" i="6" s="1"/>
  <c r="G139" i="7"/>
  <c r="H139" i="7" s="1"/>
  <c r="J136" i="1"/>
  <c r="K136" i="1" s="1"/>
  <c r="K135" i="1"/>
  <c r="J82" i="1"/>
  <c r="K82" i="1" s="1"/>
  <c r="K81" i="1"/>
  <c r="J53" i="7"/>
  <c r="K53" i="1"/>
  <c r="J75" i="5"/>
  <c r="J136" i="2"/>
  <c r="K136" i="2" s="1"/>
  <c r="K135" i="2"/>
  <c r="G138" i="3"/>
  <c r="H138" i="3" s="1"/>
  <c r="G138" i="2"/>
  <c r="H138" i="2" s="1"/>
  <c r="G75" i="7"/>
  <c r="H75" i="7" s="1"/>
  <c r="G139" i="3"/>
  <c r="H139" i="3" s="1"/>
  <c r="J75" i="1"/>
  <c r="J17" i="7"/>
  <c r="J75" i="6"/>
  <c r="J40" i="7"/>
  <c r="J75" i="4"/>
  <c r="J136" i="4"/>
  <c r="K136" i="4" s="1"/>
  <c r="J75" i="3"/>
  <c r="K75" i="3" s="1"/>
  <c r="J130" i="7"/>
  <c r="J138" i="2"/>
  <c r="K138" i="2" s="1"/>
  <c r="E135" i="3"/>
  <c r="E136" i="3" s="1"/>
  <c r="D135" i="3"/>
  <c r="D136" i="3" s="1"/>
  <c r="E118" i="3"/>
  <c r="E130" i="3" s="1"/>
  <c r="D118" i="3"/>
  <c r="D130" i="3" s="1"/>
  <c r="E82" i="3"/>
  <c r="D62" i="3"/>
  <c r="E39" i="3"/>
  <c r="D39" i="3"/>
  <c r="E33" i="3"/>
  <c r="D33" i="3"/>
  <c r="E27" i="3"/>
  <c r="D27" i="3"/>
  <c r="E24" i="3"/>
  <c r="D24" i="3"/>
  <c r="E16" i="3"/>
  <c r="D16" i="3"/>
  <c r="E12" i="3"/>
  <c r="D12" i="3"/>
  <c r="E135" i="5"/>
  <c r="E136" i="5" s="1"/>
  <c r="D135" i="5"/>
  <c r="D136" i="5" s="1"/>
  <c r="E118" i="5"/>
  <c r="D118" i="5"/>
  <c r="D130" i="5" s="1"/>
  <c r="E97" i="5"/>
  <c r="E82" i="5"/>
  <c r="E72" i="5"/>
  <c r="E67" i="5"/>
  <c r="D67" i="5"/>
  <c r="D62" i="5"/>
  <c r="E45" i="5"/>
  <c r="E39" i="5"/>
  <c r="D39" i="5"/>
  <c r="E35" i="5"/>
  <c r="D35" i="5"/>
  <c r="E33" i="5"/>
  <c r="D33" i="5"/>
  <c r="E27" i="5"/>
  <c r="D27" i="5"/>
  <c r="E24" i="5"/>
  <c r="E40" i="5" s="1"/>
  <c r="D24" i="5"/>
  <c r="E16" i="5"/>
  <c r="D16" i="5"/>
  <c r="E12" i="5"/>
  <c r="E17" i="5" s="1"/>
  <c r="D12" i="5"/>
  <c r="E135" i="2"/>
  <c r="E136" i="2" s="1"/>
  <c r="D135" i="2"/>
  <c r="D136" i="2" s="1"/>
  <c r="E118" i="2"/>
  <c r="D118" i="2"/>
  <c r="E97" i="2"/>
  <c r="E93" i="2"/>
  <c r="D93" i="2"/>
  <c r="E82" i="2"/>
  <c r="E72" i="2"/>
  <c r="D62" i="2"/>
  <c r="E45" i="2"/>
  <c r="E39" i="2"/>
  <c r="D39" i="2"/>
  <c r="E35" i="2"/>
  <c r="D35" i="2"/>
  <c r="E33" i="2"/>
  <c r="D33" i="2"/>
  <c r="E27" i="2"/>
  <c r="D27" i="2"/>
  <c r="E24" i="2"/>
  <c r="D24" i="2"/>
  <c r="D40" i="2" s="1"/>
  <c r="E16" i="2"/>
  <c r="D16" i="2"/>
  <c r="E12" i="2"/>
  <c r="D12" i="2"/>
  <c r="D17" i="2" s="1"/>
  <c r="E135" i="1"/>
  <c r="E136" i="1" s="1"/>
  <c r="D135" i="1"/>
  <c r="D136" i="1" s="1"/>
  <c r="E128" i="1"/>
  <c r="D128" i="1"/>
  <c r="D118" i="1"/>
  <c r="E118" i="1"/>
  <c r="E104" i="1"/>
  <c r="E106" i="1" s="1"/>
  <c r="D104" i="1"/>
  <c r="D106" i="1" s="1"/>
  <c r="E97" i="1"/>
  <c r="D97" i="1"/>
  <c r="E91" i="1"/>
  <c r="E93" i="1" s="1"/>
  <c r="D91" i="1"/>
  <c r="D93" i="1" s="1"/>
  <c r="E81" i="1"/>
  <c r="E82" i="1" s="1"/>
  <c r="D81" i="1"/>
  <c r="D82" i="1" s="1"/>
  <c r="E72" i="1"/>
  <c r="D72" i="1"/>
  <c r="E67" i="1"/>
  <c r="D67" i="1"/>
  <c r="E62" i="1"/>
  <c r="D62" i="1"/>
  <c r="E49" i="1"/>
  <c r="E53" i="1" s="1"/>
  <c r="D49" i="1"/>
  <c r="D53" i="1" s="1"/>
  <c r="E45" i="1"/>
  <c r="D45" i="1"/>
  <c r="E39" i="1"/>
  <c r="D39" i="1"/>
  <c r="E35" i="1"/>
  <c r="D35" i="1"/>
  <c r="E33" i="1"/>
  <c r="D33" i="1"/>
  <c r="E27" i="1"/>
  <c r="D27" i="1"/>
  <c r="E24" i="1"/>
  <c r="D24" i="1"/>
  <c r="E16" i="1"/>
  <c r="D16" i="1"/>
  <c r="E12" i="1"/>
  <c r="D12" i="1"/>
  <c r="E135" i="4"/>
  <c r="E136" i="4" s="1"/>
  <c r="D135" i="4"/>
  <c r="D136" i="4" s="1"/>
  <c r="E118" i="4"/>
  <c r="E130" i="4" s="1"/>
  <c r="D118" i="4"/>
  <c r="D130" i="4" s="1"/>
  <c r="E62" i="4"/>
  <c r="E39" i="4"/>
  <c r="D39" i="4"/>
  <c r="E33" i="4"/>
  <c r="D33" i="4"/>
  <c r="E27" i="4"/>
  <c r="D27" i="4"/>
  <c r="E24" i="4"/>
  <c r="E40" i="4" s="1"/>
  <c r="D24" i="4"/>
  <c r="E16" i="4"/>
  <c r="D16" i="4"/>
  <c r="E12" i="4"/>
  <c r="E17" i="4" s="1"/>
  <c r="D12" i="4"/>
  <c r="E135" i="6"/>
  <c r="E136" i="6" s="1"/>
  <c r="D135" i="6"/>
  <c r="D136" i="6" s="1"/>
  <c r="E118" i="6"/>
  <c r="E130" i="6" s="1"/>
  <c r="D118" i="6"/>
  <c r="D130" i="6" s="1"/>
  <c r="E62" i="6"/>
  <c r="D62" i="6"/>
  <c r="E39" i="6"/>
  <c r="D39" i="6"/>
  <c r="E35" i="6"/>
  <c r="D35" i="6"/>
  <c r="E33" i="6"/>
  <c r="D33" i="6"/>
  <c r="E27" i="6"/>
  <c r="D27" i="6"/>
  <c r="E24" i="6"/>
  <c r="D24" i="6"/>
  <c r="E16" i="6"/>
  <c r="D16" i="6"/>
  <c r="E12" i="6"/>
  <c r="D12" i="6"/>
  <c r="M19" i="12"/>
  <c r="L19" i="12"/>
  <c r="K19" i="12"/>
  <c r="J19" i="12"/>
  <c r="I19" i="12"/>
  <c r="H19" i="12"/>
  <c r="G19" i="12"/>
  <c r="F19" i="12"/>
  <c r="M11" i="12"/>
  <c r="M20" i="12" s="1"/>
  <c r="L11" i="12"/>
  <c r="L20" i="12" s="1"/>
  <c r="K11" i="12"/>
  <c r="K20" i="12" s="1"/>
  <c r="J11" i="12"/>
  <c r="I11" i="12"/>
  <c r="I20" i="12" s="1"/>
  <c r="H11" i="12"/>
  <c r="H20" i="12" s="1"/>
  <c r="G11" i="12"/>
  <c r="G20" i="12" s="1"/>
  <c r="F11" i="12"/>
  <c r="E11" i="12"/>
  <c r="D11" i="12"/>
  <c r="D16" i="14"/>
  <c r="E21" i="22"/>
  <c r="E33" i="20"/>
  <c r="D33" i="20"/>
  <c r="C33" i="20"/>
  <c r="E14" i="20"/>
  <c r="D14" i="20"/>
  <c r="C14" i="20"/>
  <c r="K136" i="3" l="1"/>
  <c r="J139" i="7"/>
  <c r="J139" i="1"/>
  <c r="K139" i="1" s="1"/>
  <c r="J139" i="2"/>
  <c r="K139" i="2" s="1"/>
  <c r="J139" i="6"/>
  <c r="K139" i="6" s="1"/>
  <c r="J138" i="6"/>
  <c r="K138" i="6" s="1"/>
  <c r="K75" i="6"/>
  <c r="J138" i="1"/>
  <c r="K138" i="1" s="1"/>
  <c r="K75" i="1"/>
  <c r="J138" i="4"/>
  <c r="K138" i="4" s="1"/>
  <c r="K75" i="4"/>
  <c r="J138" i="5"/>
  <c r="K138" i="5" s="1"/>
  <c r="K75" i="5"/>
  <c r="E75" i="4"/>
  <c r="E138" i="4" s="1"/>
  <c r="D139" i="4"/>
  <c r="D130" i="2"/>
  <c r="E130" i="5"/>
  <c r="E139" i="5" s="1"/>
  <c r="G138" i="7"/>
  <c r="H138" i="7" s="1"/>
  <c r="D17" i="6"/>
  <c r="D139" i="6"/>
  <c r="J75" i="7"/>
  <c r="J138" i="7" s="1"/>
  <c r="D17" i="1"/>
  <c r="E40" i="6"/>
  <c r="E17" i="6"/>
  <c r="D40" i="6"/>
  <c r="J139" i="4"/>
  <c r="K139" i="4" s="1"/>
  <c r="D17" i="4"/>
  <c r="D40" i="4"/>
  <c r="D139" i="3"/>
  <c r="D40" i="3"/>
  <c r="J138" i="3"/>
  <c r="K138" i="3" s="1"/>
  <c r="D17" i="3"/>
  <c r="E17" i="3"/>
  <c r="E40" i="3"/>
  <c r="D139" i="5"/>
  <c r="D75" i="2"/>
  <c r="D138" i="2" s="1"/>
  <c r="E130" i="2"/>
  <c r="E139" i="2" s="1"/>
  <c r="E17" i="2"/>
  <c r="E40" i="2"/>
  <c r="D40" i="1"/>
  <c r="D75" i="1" s="1"/>
  <c r="D138" i="1" s="1"/>
  <c r="E17" i="1"/>
  <c r="E40" i="1"/>
  <c r="D130" i="1"/>
  <c r="D139" i="1" s="1"/>
  <c r="D17" i="5"/>
  <c r="D40" i="5"/>
  <c r="E75" i="5"/>
  <c r="E138" i="5" s="1"/>
  <c r="E139" i="3"/>
  <c r="D139" i="2"/>
  <c r="E130" i="1"/>
  <c r="E139" i="1" s="1"/>
  <c r="E139" i="4"/>
  <c r="D75" i="6"/>
  <c r="D138" i="6" s="1"/>
  <c r="E139" i="6"/>
  <c r="J20" i="12"/>
  <c r="F20" i="12"/>
  <c r="D75" i="4" l="1"/>
  <c r="D138" i="4" s="1"/>
  <c r="D75" i="3"/>
  <c r="D138" i="3" s="1"/>
  <c r="E75" i="6"/>
  <c r="E138" i="6" s="1"/>
  <c r="E75" i="3"/>
  <c r="E138" i="3" s="1"/>
  <c r="E75" i="2"/>
  <c r="E138" i="2" s="1"/>
  <c r="E75" i="1"/>
  <c r="E138" i="1" s="1"/>
  <c r="D75" i="5"/>
  <c r="D138" i="5" s="1"/>
  <c r="E19" i="22"/>
  <c r="E22" i="22" l="1"/>
  <c r="D16" i="22" l="1"/>
  <c r="E16" i="22" s="1"/>
  <c r="E8" i="22"/>
  <c r="D7" i="22" l="1"/>
  <c r="D13" i="22" s="1"/>
  <c r="E7" i="22" l="1"/>
  <c r="E18" i="22" l="1"/>
  <c r="E10" i="22"/>
  <c r="E20" i="22" l="1"/>
  <c r="E17" i="22"/>
  <c r="E11" i="22" l="1"/>
  <c r="C25" i="22" l="1"/>
  <c r="E9" i="22"/>
  <c r="E13" i="22" s="1"/>
  <c r="E25" i="22" s="1"/>
  <c r="D25" i="22"/>
  <c r="C23" i="22" l="1"/>
  <c r="C26" i="22" s="1"/>
  <c r="E15" i="22" l="1"/>
  <c r="E23" i="22" s="1"/>
  <c r="E26" i="22" s="1"/>
  <c r="D23" i="22"/>
  <c r="D26" i="22" s="1"/>
  <c r="G11" i="21"/>
  <c r="F11" i="21"/>
  <c r="E11" i="21"/>
  <c r="D11" i="21"/>
  <c r="C11" i="21"/>
  <c r="B11" i="21"/>
  <c r="H11" i="21" s="1"/>
  <c r="H10" i="21"/>
  <c r="H9" i="21"/>
  <c r="G6" i="21"/>
  <c r="F6" i="21"/>
  <c r="E6" i="21"/>
  <c r="D6" i="21"/>
  <c r="C6" i="21"/>
  <c r="B6" i="21"/>
  <c r="H6" i="21" s="1"/>
  <c r="H5" i="21"/>
  <c r="H4" i="21"/>
  <c r="G62" i="13" l="1"/>
  <c r="G12" i="11" l="1"/>
  <c r="C9" i="8"/>
  <c r="F118" i="6"/>
  <c r="F39" i="6"/>
  <c r="F39" i="4"/>
  <c r="F118" i="4"/>
  <c r="F118" i="3"/>
  <c r="F39" i="3"/>
  <c r="F118" i="5"/>
  <c r="F39" i="5"/>
  <c r="F118" i="2"/>
  <c r="F39" i="2"/>
  <c r="F118" i="1"/>
  <c r="F39" i="1"/>
  <c r="F67" i="1"/>
  <c r="F97" i="1"/>
  <c r="E6" i="7"/>
  <c r="E7" i="7"/>
  <c r="E5" i="7"/>
  <c r="D6" i="7"/>
  <c r="D7" i="7"/>
  <c r="D8" i="7"/>
  <c r="D9" i="7"/>
  <c r="D10" i="7"/>
  <c r="D11" i="7"/>
  <c r="D13" i="7"/>
  <c r="D14" i="7"/>
  <c r="D15" i="7"/>
  <c r="D5" i="7"/>
  <c r="D109" i="7"/>
  <c r="D110" i="7"/>
  <c r="E109" i="7"/>
  <c r="F109" i="7"/>
  <c r="F4" i="7"/>
  <c r="F6" i="7"/>
  <c r="F7" i="7"/>
  <c r="F8" i="7"/>
  <c r="F9" i="7"/>
  <c r="F10" i="7"/>
  <c r="F11" i="7"/>
  <c r="F13" i="7"/>
  <c r="F14" i="7"/>
  <c r="F15" i="7"/>
  <c r="F18" i="7"/>
  <c r="F19" i="7"/>
  <c r="F20" i="7"/>
  <c r="F21" i="7"/>
  <c r="F22" i="7"/>
  <c r="F23" i="7"/>
  <c r="F25" i="7"/>
  <c r="F26" i="7"/>
  <c r="F28" i="7"/>
  <c r="F29" i="7"/>
  <c r="F30" i="7"/>
  <c r="F31" i="7"/>
  <c r="F32" i="7"/>
  <c r="F36" i="7"/>
  <c r="F37" i="7"/>
  <c r="F38" i="7"/>
  <c r="F41" i="7"/>
  <c r="F42" i="7"/>
  <c r="F43" i="7"/>
  <c r="F44" i="7"/>
  <c r="F46" i="7"/>
  <c r="F47" i="7"/>
  <c r="F48" i="7"/>
  <c r="F50" i="7"/>
  <c r="F52" i="7"/>
  <c r="F54" i="7"/>
  <c r="F55" i="7"/>
  <c r="F57" i="7"/>
  <c r="F58" i="7"/>
  <c r="F59" i="7"/>
  <c r="F60" i="7"/>
  <c r="F61" i="7"/>
  <c r="F63" i="7"/>
  <c r="F64" i="7"/>
  <c r="F65" i="7"/>
  <c r="F66" i="7"/>
  <c r="F68" i="7"/>
  <c r="F69" i="7"/>
  <c r="F70" i="7"/>
  <c r="F71" i="7"/>
  <c r="F73" i="7"/>
  <c r="F74" i="7"/>
  <c r="F76" i="7"/>
  <c r="F77" i="7"/>
  <c r="F79" i="7"/>
  <c r="F83" i="7"/>
  <c r="F84" i="7"/>
  <c r="F85" i="7"/>
  <c r="F86" i="7"/>
  <c r="F87" i="7"/>
  <c r="F88" i="7"/>
  <c r="F89" i="7"/>
  <c r="F90" i="7"/>
  <c r="F94" i="7"/>
  <c r="F95" i="7"/>
  <c r="F96" i="7"/>
  <c r="F98" i="7"/>
  <c r="F99" i="7"/>
  <c r="F100" i="7"/>
  <c r="F101" i="7"/>
  <c r="F102" i="7"/>
  <c r="F103" i="7"/>
  <c r="F105" i="7"/>
  <c r="F107" i="7"/>
  <c r="F108" i="7"/>
  <c r="F110" i="7"/>
  <c r="F111" i="7"/>
  <c r="F112" i="7"/>
  <c r="F113" i="7"/>
  <c r="F114" i="7"/>
  <c r="F119" i="7"/>
  <c r="F120" i="7"/>
  <c r="F121" i="7"/>
  <c r="F123" i="7"/>
  <c r="F125" i="7"/>
  <c r="F127" i="7"/>
  <c r="F137" i="7"/>
  <c r="F128" i="1"/>
  <c r="F104" i="1"/>
  <c r="F91" i="1"/>
  <c r="F72" i="1"/>
  <c r="F62" i="1"/>
  <c r="F49" i="1"/>
  <c r="F45" i="1"/>
  <c r="F35" i="1"/>
  <c r="F33" i="1"/>
  <c r="F27" i="1"/>
  <c r="F24" i="1"/>
  <c r="F16" i="1"/>
  <c r="F12" i="1"/>
  <c r="F35" i="6"/>
  <c r="F33" i="6"/>
  <c r="F27" i="6"/>
  <c r="F24" i="6"/>
  <c r="F16" i="6"/>
  <c r="F12" i="6"/>
  <c r="F35" i="4"/>
  <c r="F33" i="4"/>
  <c r="F27" i="4"/>
  <c r="F24" i="4"/>
  <c r="F12" i="4"/>
  <c r="F33" i="3"/>
  <c r="F35" i="3"/>
  <c r="F27" i="3"/>
  <c r="F24" i="3"/>
  <c r="F12" i="3"/>
  <c r="F135" i="5"/>
  <c r="F35" i="5"/>
  <c r="F33" i="5"/>
  <c r="F27" i="5"/>
  <c r="F24" i="5"/>
  <c r="F16" i="5"/>
  <c r="F12" i="5"/>
  <c r="F130" i="2" l="1"/>
  <c r="F130" i="4"/>
  <c r="F130" i="6"/>
  <c r="F67" i="7"/>
  <c r="F97" i="7"/>
  <c r="F135" i="6"/>
  <c r="F17" i="4"/>
  <c r="F135" i="4"/>
  <c r="F135" i="3"/>
  <c r="F130" i="3"/>
  <c r="F104" i="7"/>
  <c r="F130" i="5"/>
  <c r="F45" i="7"/>
  <c r="F81" i="1"/>
  <c r="F62" i="7"/>
  <c r="F128" i="7"/>
  <c r="F72" i="7"/>
  <c r="F51" i="7"/>
  <c r="F92" i="7"/>
  <c r="F124" i="7"/>
  <c r="F17" i="6"/>
  <c r="F17" i="3"/>
  <c r="F40" i="3"/>
  <c r="F17" i="5"/>
  <c r="F136" i="5"/>
  <c r="F106" i="1"/>
  <c r="F135" i="1"/>
  <c r="F93" i="1"/>
  <c r="F131" i="7"/>
  <c r="F17" i="1"/>
  <c r="F78" i="7"/>
  <c r="F53" i="1"/>
  <c r="F49" i="7"/>
  <c r="F91" i="7"/>
  <c r="F40" i="1"/>
  <c r="F40" i="6"/>
  <c r="F40" i="4"/>
  <c r="F40" i="5"/>
  <c r="F118" i="7"/>
  <c r="F39" i="7"/>
  <c r="F35" i="2"/>
  <c r="F33" i="2"/>
  <c r="F27" i="2"/>
  <c r="F24" i="2"/>
  <c r="F16" i="2"/>
  <c r="F12" i="2"/>
  <c r="F139" i="5" l="1"/>
  <c r="F136" i="1"/>
  <c r="F136" i="6"/>
  <c r="F136" i="4"/>
  <c r="F75" i="4"/>
  <c r="F75" i="3"/>
  <c r="F136" i="3"/>
  <c r="F33" i="7"/>
  <c r="F132" i="7"/>
  <c r="F35" i="7"/>
  <c r="F24" i="7"/>
  <c r="F27" i="7"/>
  <c r="F12" i="13"/>
  <c r="F12" i="7"/>
  <c r="F81" i="7"/>
  <c r="F82" i="1"/>
  <c r="F106" i="7"/>
  <c r="F53" i="7"/>
  <c r="F75" i="5"/>
  <c r="F93" i="7"/>
  <c r="F130" i="1"/>
  <c r="F75" i="6"/>
  <c r="F17" i="2"/>
  <c r="F135" i="2"/>
  <c r="F16" i="7"/>
  <c r="F75" i="1"/>
  <c r="F40" i="2"/>
  <c r="F34" i="7" l="1"/>
  <c r="F135" i="7"/>
  <c r="F139" i="6"/>
  <c r="F138" i="4"/>
  <c r="F10" i="13"/>
  <c r="F139" i="4"/>
  <c r="F139" i="3"/>
  <c r="F138" i="3"/>
  <c r="F29" i="13"/>
  <c r="F136" i="2"/>
  <c r="F65" i="13"/>
  <c r="F82" i="7"/>
  <c r="F17" i="7"/>
  <c r="F17" i="13"/>
  <c r="F16" i="13" s="1"/>
  <c r="F138" i="6"/>
  <c r="F138" i="5"/>
  <c r="F139" i="1"/>
  <c r="F75" i="2"/>
  <c r="F139" i="2"/>
  <c r="F40" i="7"/>
  <c r="F130" i="7"/>
  <c r="F138" i="1"/>
  <c r="E4" i="7"/>
  <c r="F136" i="7" l="1"/>
  <c r="F139" i="7" s="1"/>
  <c r="F27" i="13"/>
  <c r="F138" i="2"/>
  <c r="F75" i="7"/>
  <c r="D4" i="7"/>
  <c r="D18" i="7"/>
  <c r="D19" i="7"/>
  <c r="D20" i="7"/>
  <c r="D21" i="7"/>
  <c r="D22" i="7"/>
  <c r="D23" i="7"/>
  <c r="D25" i="7"/>
  <c r="D26" i="7"/>
  <c r="D28" i="7"/>
  <c r="D29" i="7"/>
  <c r="D30" i="7"/>
  <c r="D31" i="7"/>
  <c r="D32" i="7"/>
  <c r="D36" i="7"/>
  <c r="D37" i="7"/>
  <c r="D38" i="7"/>
  <c r="D41" i="7"/>
  <c r="D42" i="7"/>
  <c r="D43" i="7"/>
  <c r="D44" i="7"/>
  <c r="D46" i="7"/>
  <c r="D47" i="7"/>
  <c r="D48" i="7"/>
  <c r="D50" i="7"/>
  <c r="D51" i="7"/>
  <c r="D52" i="7"/>
  <c r="D54" i="7"/>
  <c r="D55" i="7"/>
  <c r="D57" i="7"/>
  <c r="D58" i="7"/>
  <c r="D59" i="7"/>
  <c r="D60" i="7"/>
  <c r="D61" i="7"/>
  <c r="D63" i="7"/>
  <c r="D64" i="7"/>
  <c r="D65" i="7"/>
  <c r="D66" i="7"/>
  <c r="D68" i="7"/>
  <c r="D69" i="7"/>
  <c r="D70" i="7"/>
  <c r="D71" i="7"/>
  <c r="D73" i="7"/>
  <c r="D74" i="7"/>
  <c r="D76" i="7"/>
  <c r="D77" i="7"/>
  <c r="D79" i="7"/>
  <c r="D83" i="7"/>
  <c r="D84" i="7"/>
  <c r="D85" i="7"/>
  <c r="D86" i="7"/>
  <c r="D87" i="7"/>
  <c r="D88" i="7"/>
  <c r="D89" i="7"/>
  <c r="D90" i="7"/>
  <c r="D92" i="7"/>
  <c r="D94" i="7"/>
  <c r="D95" i="7"/>
  <c r="D96" i="7"/>
  <c r="D98" i="7"/>
  <c r="D99" i="7"/>
  <c r="D100" i="7"/>
  <c r="D101" i="7"/>
  <c r="D102" i="7"/>
  <c r="D105" i="7"/>
  <c r="D107" i="7"/>
  <c r="D108" i="7"/>
  <c r="D111" i="7"/>
  <c r="D112" i="7"/>
  <c r="D113" i="7"/>
  <c r="D114" i="7"/>
  <c r="D119" i="7"/>
  <c r="D120" i="7"/>
  <c r="D121" i="7"/>
  <c r="D123" i="7"/>
  <c r="D125" i="7"/>
  <c r="D127" i="7"/>
  <c r="D137" i="7"/>
  <c r="D45" i="7"/>
  <c r="D53" i="7"/>
  <c r="D72" i="7"/>
  <c r="D97" i="7"/>
  <c r="D103" i="7"/>
  <c r="D104" i="7" s="1"/>
  <c r="D124" i="7"/>
  <c r="D128" i="7"/>
  <c r="F55" i="13" l="1"/>
  <c r="F71" i="13" s="1"/>
  <c r="F75" i="13" s="1"/>
  <c r="F138" i="7"/>
  <c r="D106" i="7"/>
  <c r="D78" i="7"/>
  <c r="D81" i="7" s="1"/>
  <c r="D82" i="7" s="1"/>
  <c r="D131" i="7"/>
  <c r="D91" i="7"/>
  <c r="D49" i="7"/>
  <c r="E14" i="13" l="1"/>
  <c r="G14" i="13" s="1"/>
  <c r="D93" i="7" l="1"/>
  <c r="E57" i="13"/>
  <c r="G57" i="13" s="1"/>
  <c r="C23" i="8" l="1"/>
  <c r="E90" i="7" l="1"/>
  <c r="E59" i="13" l="1"/>
  <c r="G59" i="13" s="1"/>
  <c r="E68" i="13"/>
  <c r="G68" i="13" s="1"/>
  <c r="E73" i="13"/>
  <c r="G73" i="13" s="1"/>
  <c r="D39" i="7"/>
  <c r="D67" i="7"/>
  <c r="D12" i="7" l="1"/>
  <c r="D33" i="7"/>
  <c r="D27" i="7"/>
  <c r="D118" i="7"/>
  <c r="D16" i="7"/>
  <c r="D35" i="7"/>
  <c r="D34" i="7" s="1"/>
  <c r="D132" i="7"/>
  <c r="D135" i="7" s="1"/>
  <c r="D136" i="7" s="1"/>
  <c r="D24" i="7"/>
  <c r="D62" i="7"/>
  <c r="E66" i="13" s="1"/>
  <c r="G66" i="13" s="1"/>
  <c r="E25" i="13"/>
  <c r="G25" i="13" s="1"/>
  <c r="E13" i="13"/>
  <c r="G13" i="13" s="1"/>
  <c r="E19" i="13"/>
  <c r="G19" i="13" s="1"/>
  <c r="D130" i="7"/>
  <c r="E33" i="13"/>
  <c r="E21" i="13"/>
  <c r="G21" i="13" s="1"/>
  <c r="E60" i="13"/>
  <c r="G60" i="13" s="1"/>
  <c r="D139" i="7" l="1"/>
  <c r="D40" i="7"/>
  <c r="E31" i="13"/>
  <c r="G31" i="13" s="1"/>
  <c r="D17" i="7"/>
  <c r="E67" i="13"/>
  <c r="G67" i="13" s="1"/>
  <c r="E18" i="13"/>
  <c r="G18" i="13" s="1"/>
  <c r="E11" i="13"/>
  <c r="G11" i="13" s="1"/>
  <c r="D75" i="7" l="1"/>
  <c r="D138" i="7" s="1"/>
  <c r="E56" i="13"/>
  <c r="G56" i="13" s="1"/>
  <c r="AC43" i="17"/>
  <c r="E58" i="13"/>
  <c r="G58" i="13" s="1"/>
  <c r="C52" i="8" l="1"/>
  <c r="E127" i="7" l="1"/>
  <c r="E128" i="7" l="1"/>
  <c r="C41" i="17" l="1"/>
  <c r="E41" i="17" s="1"/>
  <c r="G41" i="17" s="1"/>
  <c r="Z41" i="17" s="1"/>
  <c r="E8" i="15" l="1"/>
  <c r="R49" i="19" l="1"/>
  <c r="Q49" i="19"/>
  <c r="B12" i="17" l="1"/>
  <c r="T18" i="19" l="1"/>
  <c r="T11" i="19"/>
  <c r="S49" i="19"/>
  <c r="M49" i="19"/>
  <c r="I49" i="19"/>
  <c r="H49" i="19"/>
  <c r="G49" i="19"/>
  <c r="C49" i="19"/>
  <c r="B49" i="19"/>
  <c r="T48" i="19"/>
  <c r="T47" i="19"/>
  <c r="T45" i="19"/>
  <c r="T44" i="19"/>
  <c r="T43" i="19"/>
  <c r="T42" i="19"/>
  <c r="T40" i="19"/>
  <c r="T38" i="19"/>
  <c r="T37" i="19"/>
  <c r="T36" i="19"/>
  <c r="T34" i="19"/>
  <c r="T32" i="19"/>
  <c r="M29" i="19"/>
  <c r="I29" i="19"/>
  <c r="H29" i="19"/>
  <c r="G29" i="19"/>
  <c r="C29" i="19"/>
  <c r="B29" i="19"/>
  <c r="T28" i="19"/>
  <c r="T26" i="19"/>
  <c r="T24" i="19"/>
  <c r="T23" i="19"/>
  <c r="T21" i="19"/>
  <c r="T19" i="19"/>
  <c r="T15" i="19"/>
  <c r="T14" i="19"/>
  <c r="T13" i="19"/>
  <c r="T8" i="19" l="1"/>
  <c r="T27" i="19"/>
  <c r="T12" i="19"/>
  <c r="T22" i="19"/>
  <c r="C16" i="17" l="1"/>
  <c r="E16" i="17" s="1"/>
  <c r="G16" i="17" s="1"/>
  <c r="I16" i="17" s="1"/>
  <c r="K16" i="17" s="1"/>
  <c r="M16" i="17" s="1"/>
  <c r="O16" i="17" s="1"/>
  <c r="Q16" i="17" s="1"/>
  <c r="S16" i="17" s="1"/>
  <c r="U16" i="17" s="1"/>
  <c r="W16" i="17" s="1"/>
  <c r="Y16" i="17" s="1"/>
  <c r="Z16" i="17"/>
  <c r="Z14" i="17"/>
  <c r="F12" i="17" l="1"/>
  <c r="C10" i="17" l="1"/>
  <c r="E10" i="17" s="1"/>
  <c r="C18" i="8" l="1"/>
  <c r="C27" i="8"/>
  <c r="C35" i="8" l="1"/>
  <c r="D8" i="15"/>
  <c r="E9" i="18"/>
  <c r="Z42" i="17"/>
  <c r="C42" i="17"/>
  <c r="E42" i="17" s="1"/>
  <c r="G42" i="17" s="1"/>
  <c r="I42" i="17" s="1"/>
  <c r="K42" i="17" s="1"/>
  <c r="M42" i="17" s="1"/>
  <c r="O42" i="17" s="1"/>
  <c r="Q42" i="17" s="1"/>
  <c r="S42" i="17" s="1"/>
  <c r="U42" i="17" s="1"/>
  <c r="W42" i="17" s="1"/>
  <c r="Y42" i="17" s="1"/>
  <c r="X40" i="17"/>
  <c r="T40" i="17"/>
  <c r="R40" i="17"/>
  <c r="P40" i="17"/>
  <c r="N40" i="17"/>
  <c r="L40" i="17"/>
  <c r="J40" i="17"/>
  <c r="F40" i="17"/>
  <c r="D40" i="17"/>
  <c r="B40" i="17"/>
  <c r="H40" i="17"/>
  <c r="C39" i="17"/>
  <c r="E39" i="17" s="1"/>
  <c r="G39" i="17" s="1"/>
  <c r="I39" i="17" s="1"/>
  <c r="K39" i="17" s="1"/>
  <c r="M39" i="17" s="1"/>
  <c r="O39" i="17" s="1"/>
  <c r="Q39" i="17" s="1"/>
  <c r="S39" i="17" s="1"/>
  <c r="U39" i="17" s="1"/>
  <c r="W39" i="17" s="1"/>
  <c r="Y39" i="17" s="1"/>
  <c r="Z38" i="17"/>
  <c r="C38" i="17"/>
  <c r="E38" i="17" s="1"/>
  <c r="G38" i="17" s="1"/>
  <c r="I38" i="17" s="1"/>
  <c r="K38" i="17" s="1"/>
  <c r="M38" i="17" s="1"/>
  <c r="O38" i="17" s="1"/>
  <c r="Q38" i="17" s="1"/>
  <c r="S38" i="17" s="1"/>
  <c r="U38" i="17" s="1"/>
  <c r="Z37" i="17"/>
  <c r="C37" i="17"/>
  <c r="E37" i="17" s="1"/>
  <c r="G37" i="17" s="1"/>
  <c r="Z36" i="17"/>
  <c r="C36" i="17"/>
  <c r="J35" i="17"/>
  <c r="F35" i="17"/>
  <c r="F43" i="17" s="1"/>
  <c r="C34" i="17"/>
  <c r="E34" i="17" s="1"/>
  <c r="G34" i="17" s="1"/>
  <c r="I34" i="17" s="1"/>
  <c r="K34" i="17" s="1"/>
  <c r="M34" i="17" s="1"/>
  <c r="O34" i="17" s="1"/>
  <c r="Q34" i="17" s="1"/>
  <c r="S34" i="17" s="1"/>
  <c r="U34" i="17" s="1"/>
  <c r="W34" i="17" s="1"/>
  <c r="Y34" i="17" s="1"/>
  <c r="C33" i="17"/>
  <c r="C32" i="17"/>
  <c r="E32" i="17" s="1"/>
  <c r="G32" i="17" s="1"/>
  <c r="I32" i="17" s="1"/>
  <c r="K32" i="17" s="1"/>
  <c r="M32" i="17" s="1"/>
  <c r="O32" i="17" s="1"/>
  <c r="Q32" i="17" s="1"/>
  <c r="S32" i="17" s="1"/>
  <c r="U32" i="17" s="1"/>
  <c r="W32" i="17" s="1"/>
  <c r="Y32" i="17" s="1"/>
  <c r="V35" i="17"/>
  <c r="N35" i="17"/>
  <c r="C31" i="17"/>
  <c r="C30" i="17"/>
  <c r="E30" i="17" s="1"/>
  <c r="G30" i="17" s="1"/>
  <c r="I30" i="17" s="1"/>
  <c r="K30" i="17" s="1"/>
  <c r="M30" i="17" s="1"/>
  <c r="O30" i="17" s="1"/>
  <c r="Q30" i="17" s="1"/>
  <c r="S30" i="17" s="1"/>
  <c r="U30" i="17" s="1"/>
  <c r="W30" i="17" s="1"/>
  <c r="Y30" i="17" s="1"/>
  <c r="C29" i="17"/>
  <c r="R35" i="17"/>
  <c r="X22" i="17"/>
  <c r="V22" i="17"/>
  <c r="T22" i="17"/>
  <c r="R22" i="17"/>
  <c r="P22" i="17"/>
  <c r="N22" i="17"/>
  <c r="L22" i="17"/>
  <c r="J22" i="17"/>
  <c r="F22" i="17"/>
  <c r="D22" i="17"/>
  <c r="C22" i="17"/>
  <c r="B22" i="17"/>
  <c r="H21" i="17"/>
  <c r="Z21" i="17" s="1"/>
  <c r="E21" i="17"/>
  <c r="G21" i="17" s="1"/>
  <c r="E20" i="17"/>
  <c r="G20" i="17" s="1"/>
  <c r="Z19" i="17"/>
  <c r="C19" i="17"/>
  <c r="E19" i="17" s="1"/>
  <c r="V17" i="17"/>
  <c r="T17" i="17"/>
  <c r="R17" i="17"/>
  <c r="P17" i="17"/>
  <c r="N17" i="17"/>
  <c r="L17" i="17"/>
  <c r="J17" i="17"/>
  <c r="H17" i="17"/>
  <c r="F17" i="17"/>
  <c r="F18" i="17" s="1"/>
  <c r="F23" i="17" s="1"/>
  <c r="B17" i="17"/>
  <c r="C17" i="17" s="1"/>
  <c r="E17" i="17" s="1"/>
  <c r="Z15" i="17"/>
  <c r="C15" i="17"/>
  <c r="E15" i="17" s="1"/>
  <c r="G15" i="17" s="1"/>
  <c r="I15" i="17" s="1"/>
  <c r="K15" i="17" s="1"/>
  <c r="M15" i="17" s="1"/>
  <c r="O15" i="17" s="1"/>
  <c r="Q15" i="17" s="1"/>
  <c r="S15" i="17" s="1"/>
  <c r="U15" i="17" s="1"/>
  <c r="W15" i="17" s="1"/>
  <c r="Y15" i="17" s="1"/>
  <c r="C14" i="17"/>
  <c r="E14" i="17" s="1"/>
  <c r="G14" i="17" s="1"/>
  <c r="I14" i="17" s="1"/>
  <c r="K14" i="17" s="1"/>
  <c r="M14" i="17" s="1"/>
  <c r="O14" i="17" s="1"/>
  <c r="Q14" i="17" s="1"/>
  <c r="S14" i="17" s="1"/>
  <c r="U14" i="17" s="1"/>
  <c r="W14" i="17" s="1"/>
  <c r="Y14" i="17" s="1"/>
  <c r="C13" i="17"/>
  <c r="X12" i="17"/>
  <c r="V12" i="17"/>
  <c r="T12" i="17"/>
  <c r="R12" i="17"/>
  <c r="P12" i="17"/>
  <c r="N12" i="17"/>
  <c r="L12" i="17"/>
  <c r="J12" i="17"/>
  <c r="H12" i="17"/>
  <c r="D12" i="17"/>
  <c r="D18" i="17" s="1"/>
  <c r="D23" i="17" s="1"/>
  <c r="Z11" i="17"/>
  <c r="C11" i="17"/>
  <c r="E11" i="17" s="1"/>
  <c r="G11" i="17" s="1"/>
  <c r="I11" i="17" s="1"/>
  <c r="K11" i="17" s="1"/>
  <c r="M11" i="17" s="1"/>
  <c r="O11" i="17" s="1"/>
  <c r="Q11" i="17" s="1"/>
  <c r="S11" i="17" s="1"/>
  <c r="U11" i="17" s="1"/>
  <c r="Z10" i="17"/>
  <c r="D7" i="16"/>
  <c r="F7" i="15"/>
  <c r="F8" i="15" s="1"/>
  <c r="B30" i="13"/>
  <c r="J29" i="12"/>
  <c r="E15" i="12" s="1"/>
  <c r="G14" i="11"/>
  <c r="D6" i="10"/>
  <c r="C6" i="10"/>
  <c r="E6" i="9"/>
  <c r="C68" i="8"/>
  <c r="C55" i="8"/>
  <c r="C47" i="8"/>
  <c r="C43" i="8"/>
  <c r="C40" i="8"/>
  <c r="C13" i="8"/>
  <c r="H22" i="17" l="1"/>
  <c r="R43" i="17"/>
  <c r="N43" i="17"/>
  <c r="J43" i="17"/>
  <c r="B18" i="17"/>
  <c r="B23" i="17" s="1"/>
  <c r="J18" i="17"/>
  <c r="J23" i="17" s="1"/>
  <c r="N18" i="17"/>
  <c r="N23" i="17" s="1"/>
  <c r="N44" i="17" s="1"/>
  <c r="V18" i="17"/>
  <c r="V23" i="17" s="1"/>
  <c r="G17" i="17"/>
  <c r="I17" i="17" s="1"/>
  <c r="K17" i="17" s="1"/>
  <c r="M17" i="17" s="1"/>
  <c r="O17" i="17" s="1"/>
  <c r="Q17" i="17" s="1"/>
  <c r="S17" i="17" s="1"/>
  <c r="U17" i="17" s="1"/>
  <c r="W17" i="17" s="1"/>
  <c r="Y17" i="17" s="1"/>
  <c r="B35" i="17"/>
  <c r="B43" i="17" s="1"/>
  <c r="H18" i="17"/>
  <c r="H23" i="17" s="1"/>
  <c r="L18" i="17"/>
  <c r="L23" i="17" s="1"/>
  <c r="X18" i="17"/>
  <c r="X23" i="17" s="1"/>
  <c r="E14" i="12"/>
  <c r="E19" i="12" s="1"/>
  <c r="E20" i="12" s="1"/>
  <c r="T18" i="17"/>
  <c r="T23" i="17" s="1"/>
  <c r="E22" i="17"/>
  <c r="P18" i="17"/>
  <c r="P23" i="17" s="1"/>
  <c r="I37" i="17"/>
  <c r="K37" i="17" s="1"/>
  <c r="C40" i="17"/>
  <c r="I21" i="17"/>
  <c r="K21" i="17" s="1"/>
  <c r="M21" i="17" s="1"/>
  <c r="O21" i="17" s="1"/>
  <c r="Q21" i="17" s="1"/>
  <c r="S21" i="17" s="1"/>
  <c r="U21" i="17" s="1"/>
  <c r="W21" i="17" s="1"/>
  <c r="Y21" i="17" s="1"/>
  <c r="E6" i="10"/>
  <c r="F44" i="17"/>
  <c r="W38" i="17"/>
  <c r="Y38" i="17" s="1"/>
  <c r="R18" i="17"/>
  <c r="R23" i="17" s="1"/>
  <c r="R44" i="17" s="1"/>
  <c r="E13" i="17"/>
  <c r="G13" i="17" s="1"/>
  <c r="I13" i="17" s="1"/>
  <c r="K13" i="17" s="1"/>
  <c r="M13" i="17" s="1"/>
  <c r="O13" i="17" s="1"/>
  <c r="Q13" i="17" s="1"/>
  <c r="S13" i="17" s="1"/>
  <c r="U13" i="17" s="1"/>
  <c r="W13" i="17" s="1"/>
  <c r="Y13" i="17" s="1"/>
  <c r="Z39" i="17"/>
  <c r="C12" i="17"/>
  <c r="W11" i="17"/>
  <c r="Y11" i="17" s="1"/>
  <c r="Z12" i="17"/>
  <c r="Z13" i="17"/>
  <c r="Z17" i="17"/>
  <c r="I20" i="17"/>
  <c r="K20" i="17" s="1"/>
  <c r="M20" i="17" s="1"/>
  <c r="O20" i="17" s="1"/>
  <c r="Q20" i="17" s="1"/>
  <c r="S20" i="17" s="1"/>
  <c r="U20" i="17" s="1"/>
  <c r="W20" i="17" s="1"/>
  <c r="Y20" i="17" s="1"/>
  <c r="Z22" i="17"/>
  <c r="D35" i="17"/>
  <c r="D43" i="17" s="1"/>
  <c r="D44" i="17" s="1"/>
  <c r="H35" i="17"/>
  <c r="H43" i="17" s="1"/>
  <c r="L35" i="17"/>
  <c r="L43" i="17" s="1"/>
  <c r="P35" i="17"/>
  <c r="P43" i="17" s="1"/>
  <c r="T35" i="17"/>
  <c r="T43" i="17" s="1"/>
  <c r="X35" i="17"/>
  <c r="X43" i="17" s="1"/>
  <c r="E29" i="17"/>
  <c r="G29" i="17" s="1"/>
  <c r="I29" i="17" s="1"/>
  <c r="K29" i="17" s="1"/>
  <c r="M29" i="17" s="1"/>
  <c r="O29" i="17" s="1"/>
  <c r="Q29" i="17" s="1"/>
  <c r="S29" i="17" s="1"/>
  <c r="U29" i="17" s="1"/>
  <c r="W29" i="17" s="1"/>
  <c r="Y29" i="17" s="1"/>
  <c r="E31" i="17"/>
  <c r="G31" i="17" s="1"/>
  <c r="I31" i="17" s="1"/>
  <c r="K31" i="17" s="1"/>
  <c r="M31" i="17" s="1"/>
  <c r="O31" i="17" s="1"/>
  <c r="Q31" i="17" s="1"/>
  <c r="S31" i="17" s="1"/>
  <c r="U31" i="17" s="1"/>
  <c r="W31" i="17" s="1"/>
  <c r="Y31" i="17" s="1"/>
  <c r="E33" i="17"/>
  <c r="G33" i="17" s="1"/>
  <c r="I33" i="17" s="1"/>
  <c r="E36" i="17"/>
  <c r="E40" i="17" s="1"/>
  <c r="C7" i="16"/>
  <c r="C8" i="15"/>
  <c r="G10" i="17"/>
  <c r="G19" i="17"/>
  <c r="Z20" i="17"/>
  <c r="Z28" i="17"/>
  <c r="Z29" i="17"/>
  <c r="Z30" i="17"/>
  <c r="Z31" i="17"/>
  <c r="Z32" i="17"/>
  <c r="Z34" i="17"/>
  <c r="C28" i="17"/>
  <c r="V40" i="17"/>
  <c r="Z40" i="17" s="1"/>
  <c r="G7" i="15"/>
  <c r="G8" i="15" s="1"/>
  <c r="C59" i="8"/>
  <c r="C61" i="8" s="1"/>
  <c r="C71" i="8" s="1"/>
  <c r="E8" i="7"/>
  <c r="E9" i="7"/>
  <c r="E10" i="7"/>
  <c r="E11" i="7"/>
  <c r="E13" i="7"/>
  <c r="E14" i="7"/>
  <c r="E15" i="7"/>
  <c r="E18" i="7"/>
  <c r="E20" i="7"/>
  <c r="E21" i="7"/>
  <c r="E22" i="7"/>
  <c r="E23" i="7"/>
  <c r="E25" i="7"/>
  <c r="E26" i="7"/>
  <c r="E28" i="7"/>
  <c r="E29" i="7"/>
  <c r="E30" i="7"/>
  <c r="E31" i="7"/>
  <c r="E32" i="7"/>
  <c r="E36" i="7"/>
  <c r="E37" i="7"/>
  <c r="E38" i="7"/>
  <c r="E41" i="7"/>
  <c r="E42" i="7"/>
  <c r="E43" i="7"/>
  <c r="E44" i="7"/>
  <c r="E46" i="7"/>
  <c r="E47" i="7"/>
  <c r="E48" i="7"/>
  <c r="E49" i="7"/>
  <c r="E50" i="7"/>
  <c r="E51" i="7"/>
  <c r="E52" i="7"/>
  <c r="E54" i="7"/>
  <c r="E55" i="7"/>
  <c r="E57" i="7"/>
  <c r="E58" i="7"/>
  <c r="E59" i="7"/>
  <c r="E60" i="7"/>
  <c r="E61" i="7"/>
  <c r="E63" i="7"/>
  <c r="E64" i="7"/>
  <c r="E65" i="7"/>
  <c r="E66" i="7"/>
  <c r="E68" i="7"/>
  <c r="E69" i="7"/>
  <c r="E70" i="7"/>
  <c r="E71" i="7"/>
  <c r="E73" i="7"/>
  <c r="E74" i="7"/>
  <c r="E76" i="7"/>
  <c r="E77" i="7"/>
  <c r="E79" i="7"/>
  <c r="E83" i="7"/>
  <c r="E84" i="7"/>
  <c r="E85" i="7"/>
  <c r="E86" i="7"/>
  <c r="E87" i="7"/>
  <c r="E88" i="7"/>
  <c r="E89" i="7"/>
  <c r="E92" i="7"/>
  <c r="E94" i="7"/>
  <c r="E95" i="7"/>
  <c r="E96" i="7"/>
  <c r="E98" i="7"/>
  <c r="E99" i="7"/>
  <c r="E100" i="7"/>
  <c r="E101" i="7"/>
  <c r="E102" i="7"/>
  <c r="E103" i="7"/>
  <c r="E105" i="7"/>
  <c r="E107" i="7"/>
  <c r="E108" i="7"/>
  <c r="E110" i="7"/>
  <c r="E111" i="7"/>
  <c r="E112" i="7"/>
  <c r="E113" i="7"/>
  <c r="E114" i="7"/>
  <c r="E119" i="7"/>
  <c r="E120" i="7"/>
  <c r="E121" i="7"/>
  <c r="E123" i="7"/>
  <c r="E125" i="7"/>
  <c r="E137" i="7"/>
  <c r="K33" i="17" l="1"/>
  <c r="M33" i="17" s="1"/>
  <c r="O33" i="17" s="1"/>
  <c r="Q33" i="17" s="1"/>
  <c r="S33" i="17" s="1"/>
  <c r="W33" i="17" s="1"/>
  <c r="Y33" i="17" s="1"/>
  <c r="M37" i="17"/>
  <c r="O37" i="17" s="1"/>
  <c r="Q37" i="17" s="1"/>
  <c r="S37" i="17" s="1"/>
  <c r="U37" i="17" s="1"/>
  <c r="W37" i="17" s="1"/>
  <c r="Y37" i="17" s="1"/>
  <c r="G36" i="17"/>
  <c r="J44" i="17"/>
  <c r="P44" i="17"/>
  <c r="E104" i="7"/>
  <c r="E63" i="13"/>
  <c r="G63" i="13" s="1"/>
  <c r="X44" i="17"/>
  <c r="L44" i="17"/>
  <c r="H44" i="17"/>
  <c r="Z23" i="17"/>
  <c r="T44" i="17"/>
  <c r="T25" i="19"/>
  <c r="E53" i="7"/>
  <c r="T16" i="19"/>
  <c r="E78" i="7"/>
  <c r="Z35" i="17"/>
  <c r="Z18" i="17"/>
  <c r="E12" i="17"/>
  <c r="C18" i="17"/>
  <c r="C23" i="17" s="1"/>
  <c r="V43" i="17"/>
  <c r="V44" i="17" s="1"/>
  <c r="E28" i="17"/>
  <c r="C35" i="17"/>
  <c r="C43" i="17" s="1"/>
  <c r="G40" i="17"/>
  <c r="I36" i="17"/>
  <c r="B48" i="17"/>
  <c r="I10" i="17"/>
  <c r="G22" i="17"/>
  <c r="I19" i="17"/>
  <c r="B44" i="17"/>
  <c r="E7" i="16"/>
  <c r="F6" i="16"/>
  <c r="H7" i="15"/>
  <c r="H8" i="15" s="1"/>
  <c r="E12" i="13" l="1"/>
  <c r="G12" i="13" s="1"/>
  <c r="E81" i="7"/>
  <c r="D48" i="17"/>
  <c r="F48" i="17" s="1"/>
  <c r="H48" i="17" s="1"/>
  <c r="J48" i="17" s="1"/>
  <c r="L48" i="17" s="1"/>
  <c r="N48" i="17" s="1"/>
  <c r="P48" i="17" s="1"/>
  <c r="R48" i="17" s="1"/>
  <c r="T48" i="17" s="1"/>
  <c r="V48" i="17" s="1"/>
  <c r="Z43" i="17"/>
  <c r="Z44" i="17" s="1"/>
  <c r="I40" i="17"/>
  <c r="K36" i="17"/>
  <c r="C44" i="17"/>
  <c r="G12" i="17"/>
  <c r="I12" i="17" s="1"/>
  <c r="E18" i="17"/>
  <c r="E23" i="17" s="1"/>
  <c r="I22" i="17"/>
  <c r="K19" i="17"/>
  <c r="K10" i="17"/>
  <c r="E35" i="17"/>
  <c r="E43" i="17" s="1"/>
  <c r="G28" i="17"/>
  <c r="F7" i="16"/>
  <c r="G6" i="16"/>
  <c r="I7" i="15"/>
  <c r="I8" i="15" s="1"/>
  <c r="E82" i="7" l="1"/>
  <c r="X48" i="17"/>
  <c r="Z48" i="17" s="1"/>
  <c r="M36" i="17"/>
  <c r="K40" i="17"/>
  <c r="E44" i="17"/>
  <c r="G18" i="17"/>
  <c r="G23" i="17" s="1"/>
  <c r="G35" i="17"/>
  <c r="G43" i="17" s="1"/>
  <c r="I28" i="17"/>
  <c r="M10" i="17"/>
  <c r="K22" i="17"/>
  <c r="M19" i="17"/>
  <c r="G7" i="16"/>
  <c r="H6" i="16"/>
  <c r="O36" i="17" l="1"/>
  <c r="M40" i="17"/>
  <c r="G44" i="17"/>
  <c r="K12" i="17"/>
  <c r="I18" i="17"/>
  <c r="I23" i="17" s="1"/>
  <c r="M22" i="17"/>
  <c r="O19" i="17"/>
  <c r="O10" i="17"/>
  <c r="I35" i="17"/>
  <c r="I43" i="17" s="1"/>
  <c r="K28" i="17"/>
  <c r="H7" i="16"/>
  <c r="I6" i="16"/>
  <c r="I7" i="16" s="1"/>
  <c r="Q36" i="17" l="1"/>
  <c r="O40" i="17"/>
  <c r="I44" i="17"/>
  <c r="M12" i="17"/>
  <c r="K18" i="17"/>
  <c r="K23" i="17" s="1"/>
  <c r="K35" i="17"/>
  <c r="K43" i="17" s="1"/>
  <c r="M28" i="17"/>
  <c r="Q10" i="17"/>
  <c r="O22" i="17"/>
  <c r="Q19" i="17"/>
  <c r="P49" i="19" l="1"/>
  <c r="T46" i="19"/>
  <c r="T41" i="19"/>
  <c r="T10" i="19"/>
  <c r="S36" i="17"/>
  <c r="Q40" i="17"/>
  <c r="T39" i="19"/>
  <c r="E124" i="7"/>
  <c r="E67" i="7"/>
  <c r="E91" i="7"/>
  <c r="T33" i="19"/>
  <c r="K44" i="17"/>
  <c r="O12" i="17"/>
  <c r="M18" i="17"/>
  <c r="M23" i="17" s="1"/>
  <c r="E131" i="7"/>
  <c r="Q22" i="17"/>
  <c r="S19" i="17"/>
  <c r="S10" i="17"/>
  <c r="M35" i="17"/>
  <c r="M43" i="17" s="1"/>
  <c r="O28" i="17"/>
  <c r="E19" i="7"/>
  <c r="P29" i="19" l="1"/>
  <c r="N29" i="19"/>
  <c r="T31" i="19"/>
  <c r="Q29" i="19"/>
  <c r="E93" i="7"/>
  <c r="U36" i="17"/>
  <c r="S40" i="17"/>
  <c r="S29" i="19"/>
  <c r="R29" i="19"/>
  <c r="E106" i="7"/>
  <c r="T35" i="19"/>
  <c r="M44" i="17"/>
  <c r="Q12" i="17"/>
  <c r="O18" i="17"/>
  <c r="O23" i="17" s="1"/>
  <c r="E7" i="11"/>
  <c r="O35" i="17"/>
  <c r="O43" i="17" s="1"/>
  <c r="Q28" i="17"/>
  <c r="U10" i="17"/>
  <c r="W10" i="17" s="1"/>
  <c r="S22" i="17"/>
  <c r="U19" i="17"/>
  <c r="E9" i="11"/>
  <c r="F35" i="13" l="1"/>
  <c r="G33" i="13"/>
  <c r="E10" i="11"/>
  <c r="H10" i="11" s="1"/>
  <c r="W36" i="17"/>
  <c r="U40" i="17"/>
  <c r="E8" i="11"/>
  <c r="F8" i="11" s="1"/>
  <c r="N49" i="19"/>
  <c r="O44" i="17"/>
  <c r="S12" i="17"/>
  <c r="S18" i="17" s="1"/>
  <c r="S23" i="17" s="1"/>
  <c r="Q18" i="17"/>
  <c r="Q23" i="17" s="1"/>
  <c r="H9" i="11"/>
  <c r="F9" i="11"/>
  <c r="F7" i="11"/>
  <c r="H7" i="11"/>
  <c r="U22" i="17"/>
  <c r="W19" i="17"/>
  <c r="Q35" i="17"/>
  <c r="Q43" i="17" s="1"/>
  <c r="S28" i="17"/>
  <c r="F10" i="11" l="1"/>
  <c r="E17" i="13"/>
  <c r="G17" i="13" s="1"/>
  <c r="H8" i="11"/>
  <c r="Q44" i="17"/>
  <c r="Y36" i="17"/>
  <c r="Y40" i="17" s="1"/>
  <c r="W40" i="17"/>
  <c r="U12" i="17"/>
  <c r="E13" i="11"/>
  <c r="S35" i="17"/>
  <c r="S43" i="17" s="1"/>
  <c r="S44" i="17" s="1"/>
  <c r="U28" i="17"/>
  <c r="Y10" i="17"/>
  <c r="W22" i="17"/>
  <c r="Y19" i="17"/>
  <c r="Y22" i="17" s="1"/>
  <c r="E39" i="7"/>
  <c r="T17" i="19" l="1"/>
  <c r="E132" i="7"/>
  <c r="E35" i="7"/>
  <c r="E45" i="7"/>
  <c r="E97" i="7"/>
  <c r="E16" i="7"/>
  <c r="E62" i="7"/>
  <c r="E24" i="7"/>
  <c r="E27" i="7"/>
  <c r="E33" i="7"/>
  <c r="E72" i="7"/>
  <c r="W12" i="17"/>
  <c r="U18" i="17"/>
  <c r="U23" i="17" s="1"/>
  <c r="F13" i="11"/>
  <c r="U35" i="17"/>
  <c r="U43" i="17" s="1"/>
  <c r="W28" i="17"/>
  <c r="E40" i="7"/>
  <c r="E34" i="7" l="1"/>
  <c r="O49" i="19"/>
  <c r="T9" i="19"/>
  <c r="E135" i="7"/>
  <c r="E12" i="7"/>
  <c r="U44" i="17"/>
  <c r="Y12" i="17"/>
  <c r="Y18" i="17" s="1"/>
  <c r="Y23" i="17" s="1"/>
  <c r="W18" i="17"/>
  <c r="W23" i="17" s="1"/>
  <c r="E118" i="7"/>
  <c r="W35" i="17"/>
  <c r="W43" i="17" s="1"/>
  <c r="Y28" i="17"/>
  <c r="Y35" i="17" s="1"/>
  <c r="Y43" i="17" s="1"/>
  <c r="T30" i="19" l="1"/>
  <c r="T49" i="19" s="1"/>
  <c r="O29" i="19"/>
  <c r="T29" i="19" s="1"/>
  <c r="E65" i="13"/>
  <c r="G65" i="13" s="1"/>
  <c r="E29" i="13"/>
  <c r="G29" i="13" s="1"/>
  <c r="E16" i="13"/>
  <c r="G16" i="13" s="1"/>
  <c r="D12" i="11"/>
  <c r="D14" i="11" s="1"/>
  <c r="E10" i="13"/>
  <c r="G10" i="13" s="1"/>
  <c r="E136" i="7"/>
  <c r="E17" i="7"/>
  <c r="D19" i="11"/>
  <c r="Y44" i="17"/>
  <c r="W44" i="17"/>
  <c r="E130" i="7"/>
  <c r="T7" i="19" l="1"/>
  <c r="E27" i="13"/>
  <c r="AB18" i="17"/>
  <c r="AB23" i="17"/>
  <c r="E55" i="13"/>
  <c r="G55" i="13" s="1"/>
  <c r="E75" i="7"/>
  <c r="C12" i="11"/>
  <c r="C14" i="11" s="1"/>
  <c r="E139" i="7"/>
  <c r="E35" i="13" l="1"/>
  <c r="G35" i="13" s="1"/>
  <c r="G27" i="13"/>
  <c r="E11" i="11"/>
  <c r="H11" i="11" s="1"/>
  <c r="H12" i="11" s="1"/>
  <c r="E138" i="7"/>
  <c r="E71" i="13"/>
  <c r="E75" i="13" l="1"/>
  <c r="G75" i="13" s="1"/>
  <c r="G71" i="13"/>
  <c r="E12" i="11"/>
  <c r="E14" i="11" s="1"/>
  <c r="F11" i="11"/>
  <c r="F12" i="11" s="1"/>
  <c r="F14" i="11" s="1"/>
  <c r="H12" i="5"/>
</calcChain>
</file>

<file path=xl/sharedStrings.xml><?xml version="1.0" encoding="utf-8"?>
<sst xmlns="http://schemas.openxmlformats.org/spreadsheetml/2006/main" count="2431" uniqueCount="727">
  <si>
    <t>Megnevezés</t>
  </si>
  <si>
    <t>Rovatkód</t>
  </si>
  <si>
    <t>K1101</t>
  </si>
  <si>
    <t>K1104</t>
  </si>
  <si>
    <t>Jubileumi jutalom</t>
  </si>
  <si>
    <t>K1106</t>
  </si>
  <si>
    <t>Béren kívüli juttatások</t>
  </si>
  <si>
    <t>K1107</t>
  </si>
  <si>
    <t>Közlekedési költségtérítés</t>
  </si>
  <si>
    <t>K1109</t>
  </si>
  <si>
    <t>K1110</t>
  </si>
  <si>
    <t>K1113</t>
  </si>
  <si>
    <t>K11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</si>
  <si>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</si>
  <si>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</si>
  <si>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</si>
  <si>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</si>
  <si>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</si>
  <si>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</si>
  <si>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</si>
  <si>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</si>
  <si>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</si>
  <si>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</si>
  <si>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</si>
  <si>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</si>
  <si>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</si>
  <si>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</si>
  <si>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</si>
  <si>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</si>
  <si>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</si>
  <si>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</si>
  <si>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</si>
  <si>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</si>
  <si>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K333</t>
  </si>
  <si>
    <t>Karbantartási, kisjavítási szolgáltatások</t>
  </si>
  <si>
    <t>K334</t>
  </si>
  <si>
    <t>K336</t>
  </si>
  <si>
    <t>K337</t>
  </si>
  <si>
    <t>K33</t>
  </si>
  <si>
    <t>Kiküldetések kiadásai</t>
  </si>
  <si>
    <t>K341</t>
  </si>
  <si>
    <t>K34</t>
  </si>
  <si>
    <t>Működési célú előzetesen felszámított általános forgalmi adó</t>
  </si>
  <si>
    <t>K351</t>
  </si>
  <si>
    <t>K352</t>
  </si>
  <si>
    <t>K35</t>
  </si>
  <si>
    <t>K3</t>
  </si>
  <si>
    <t>K42</t>
  </si>
  <si>
    <t>K48</t>
  </si>
  <si>
    <t>K4</t>
  </si>
  <si>
    <t>A helyi önkormányzatok előző évi elszámolásából származó kiadások</t>
  </si>
  <si>
    <t>K5021</t>
  </si>
  <si>
    <t>K506</t>
  </si>
  <si>
    <t>K512</t>
  </si>
  <si>
    <t>Tartalékok</t>
  </si>
  <si>
    <t>K513</t>
  </si>
  <si>
    <t>K5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</si>
  <si>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</si>
  <si>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</si>
  <si>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</si>
  <si>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</si>
  <si>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</si>
  <si>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</si>
  <si>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</si>
  <si>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Beruházási célú előzetesen felszámított általános forgalmi adó</t>
  </si>
  <si>
    <t>K67</t>
  </si>
  <si>
    <t>K6</t>
  </si>
  <si>
    <t>Ingatlanok felújítása</t>
  </si>
  <si>
    <t>K71</t>
  </si>
  <si>
    <t>Felújítási célú előzetesen felszámított általános forgalmi adó</t>
  </si>
  <si>
    <t>K74</t>
  </si>
  <si>
    <t>K7</t>
  </si>
  <si>
    <t>K86</t>
  </si>
  <si>
    <t>K8</t>
  </si>
  <si>
    <t>K1-K8</t>
  </si>
  <si>
    <t>K911</t>
  </si>
  <si>
    <t>Államháztartáson belüli megelőlegezések visszafizetése</t>
  </si>
  <si>
    <t>K914</t>
  </si>
  <si>
    <t>K915</t>
  </si>
  <si>
    <t>K91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</si>
  <si>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</si>
  <si>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</si>
  <si>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</si>
  <si>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</si>
  <si>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</si>
  <si>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B113</t>
  </si>
  <si>
    <t>B114</t>
  </si>
  <si>
    <t>Működési célú költségvetési támogatások és kiegészítő támogatások</t>
  </si>
  <si>
    <t>B115</t>
  </si>
  <si>
    <t>B11</t>
  </si>
  <si>
    <t>B16</t>
  </si>
  <si>
    <t>B1</t>
  </si>
  <si>
    <t>B25</t>
  </si>
  <si>
    <t>B2</t>
  </si>
  <si>
    <t>B34</t>
  </si>
  <si>
    <t>B351</t>
  </si>
  <si>
    <t>B354</t>
  </si>
  <si>
    <t>B355</t>
  </si>
  <si>
    <t>B35</t>
  </si>
  <si>
    <t>B36</t>
  </si>
  <si>
    <t>B3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</si>
  <si>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</si>
  <si>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</si>
  <si>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</si>
  <si>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</si>
  <si>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</si>
  <si>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</si>
  <si>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</si>
  <si>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B411</t>
  </si>
  <si>
    <t>B4</t>
  </si>
  <si>
    <t>B52</t>
  </si>
  <si>
    <t>B5</t>
  </si>
  <si>
    <t>B1-B7</t>
  </si>
  <si>
    <t>B811</t>
  </si>
  <si>
    <t>Központi, irányító szervi támogatás</t>
  </si>
  <si>
    <t>B816</t>
  </si>
  <si>
    <t>B81</t>
  </si>
  <si>
    <t>B8</t>
  </si>
  <si>
    <t>Egyéb működési célú támogatások bevételei államháztartáson belülről</t>
  </si>
  <si>
    <t>Bérleti és lízing díjak</t>
  </si>
  <si>
    <t>Törvény szerinti illetmények munkabérek</t>
  </si>
  <si>
    <t xml:space="preserve">Készenléti, ügyeleti, helyettesítési díj, túlóra, túlszolgálat </t>
  </si>
  <si>
    <t xml:space="preserve">Egyéb költségtérítések </t>
  </si>
  <si>
    <t>Foglalkoztatottak egyéb személyi juttatásai</t>
  </si>
  <si>
    <t>Választott tisztviselők juttatásai</t>
  </si>
  <si>
    <t>Szakmai tevékenységet segítő szolgáltatások</t>
  </si>
  <si>
    <t>Egyéb szolgáltatások</t>
  </si>
  <si>
    <t>Fizetendő áltaános forgalmi adó</t>
  </si>
  <si>
    <t>Családi támogatások</t>
  </si>
  <si>
    <t>Egyéb nem intézményi ellátások</t>
  </si>
  <si>
    <t>Egyéb működési célú támogatások államháztartáson belülre</t>
  </si>
  <si>
    <t>Egyéb működési célú támogatások államháztartáson kívülre</t>
  </si>
  <si>
    <t>Ingatlanok beszerzése létesítése</t>
  </si>
  <si>
    <t>Felhalmozási célú visszatérítendő támogatások, kölcsönök nyújtása államháztartáson kívülre</t>
  </si>
  <si>
    <t>Központi irányzító szervi támogatások folyósítása</t>
  </si>
  <si>
    <t>Települési önkormányzatok szociális, gyermekjóléti és gyermekétkeztetési feladatainak támogatása</t>
  </si>
  <si>
    <t>Települési önkormányzatok kulturális feladatinak támogatása</t>
  </si>
  <si>
    <t>Egyéb felhalmozási célú támogatások bevételei államháztartáson belülről</t>
  </si>
  <si>
    <t>Vagyoni típusú adók</t>
  </si>
  <si>
    <t>Értékesítési és forgalmi adók</t>
  </si>
  <si>
    <t>Gépjárműadók</t>
  </si>
  <si>
    <t>Egyéb áruhasználati és szolgáltatási adók</t>
  </si>
  <si>
    <t>Egyéb közhatalmi bevételek</t>
  </si>
  <si>
    <t>Szolgáltatások ellenértéke</t>
  </si>
  <si>
    <t>Közvetített szolgáltatások ellenértéke</t>
  </si>
  <si>
    <t>Tulajdonosi bevételek</t>
  </si>
  <si>
    <t>Egyéb működési bevételek</t>
  </si>
  <si>
    <t>Ingatlanok értékesítése</t>
  </si>
  <si>
    <t xml:space="preserve">B813 </t>
  </si>
  <si>
    <t>Kiadások összesen</t>
  </si>
  <si>
    <t>Bevételek összesen</t>
  </si>
  <si>
    <t>Polgármesteri Hivatal</t>
  </si>
  <si>
    <t>Foglalkoztatottak személyi juttatásai (01+…+07)</t>
  </si>
  <si>
    <t>Külső személyi juttatások (9+10+11)</t>
  </si>
  <si>
    <t>Elvonások és befizetések (44)</t>
  </si>
  <si>
    <t>Egyéb felhalmozási célú kiadások (64+66)</t>
  </si>
  <si>
    <t>Községi Gondozási Központ</t>
  </si>
  <si>
    <t>Készletbeszerzés (17+18)</t>
  </si>
  <si>
    <t>Kommunikációs szolgáltatások (20+21)</t>
  </si>
  <si>
    <t>Szolgáltatási kiadások (23+24+25+26+27)</t>
  </si>
  <si>
    <t>Kiküldetések, reklám- és propagandakiadások (29)</t>
  </si>
  <si>
    <t>K355</t>
  </si>
  <si>
    <t>Egyéb dologi kiadások</t>
  </si>
  <si>
    <t>Különféle befizetések és egyéb dologi kiadások (31+…36)</t>
  </si>
  <si>
    <t>Költségvetési kiadások (13+14+38+44+53+60+64+68)</t>
  </si>
  <si>
    <t>Hitel-, kölcsöntörlesztés államháztartáson kívülre (69)</t>
  </si>
  <si>
    <t>Belföldi finanszírozás kiadásai (71+72+73)</t>
  </si>
  <si>
    <t>Termékek és szolgáltatások adói (95+97+99)</t>
  </si>
  <si>
    <t>Felhalmozási bevételek (119+120)</t>
  </si>
  <si>
    <t>Hitel-, kölcsönfelvétel pénzügyi vállalkozástól  (125)</t>
  </si>
  <si>
    <t>Maradvány igénybevétele (127)</t>
  </si>
  <si>
    <t>Belföldi finanszírozás bevételei (126+128+129)</t>
  </si>
  <si>
    <t>Önkormányzatok működési támogatásai (77+…..+81)</t>
  </si>
  <si>
    <t>Működési célú támogatások államháztartáson belülről (82+83)</t>
  </si>
  <si>
    <t>Rovat
kód</t>
  </si>
  <si>
    <t>Személyi juttatások:</t>
  </si>
  <si>
    <t xml:space="preserve">Személyi juttatások összesen(8+12): </t>
  </si>
  <si>
    <t>Dologi kiadások:</t>
  </si>
  <si>
    <t>ezer Ft-ban</t>
  </si>
  <si>
    <t>Dologi kiadások összesen(19+22+28+30+37):</t>
  </si>
  <si>
    <t>Ellátottak pénzbeli juttatásai:</t>
  </si>
  <si>
    <t>Ellátottak pénzbeli juttatásai összesen(38+40):</t>
  </si>
  <si>
    <t>Egyéb működési célú kiadások:</t>
  </si>
  <si>
    <t>Egyéb működési célú kiadások összesen(45+46+49+51):</t>
  </si>
  <si>
    <t>Beruházások:</t>
  </si>
  <si>
    <t>Beruházások összesen (53+55+56+57+58):</t>
  </si>
  <si>
    <t>Felújítások:</t>
  </si>
  <si>
    <t>Felújítások összesen (60+61+62):</t>
  </si>
  <si>
    <t>Egyéb felhalmozási célú kiadások:</t>
  </si>
  <si>
    <t>Finanszírozási kiadások:</t>
  </si>
  <si>
    <t>Működési célú támogatások államháztartáson belülről:</t>
  </si>
  <si>
    <t>Felhalmozási célú támogatások államháztartáson belülről:</t>
  </si>
  <si>
    <t>Felhalmozási célú támogatások államháztartáson belülről  összesen (89+90):</t>
  </si>
  <si>
    <t>Közhatalmi bevételek:</t>
  </si>
  <si>
    <t>Közhatalmi bevételek összesen (93+101+102):</t>
  </si>
  <si>
    <t>Finanszírozási kiadások összesen (74):</t>
  </si>
  <si>
    <t>Működési bevételek:</t>
  </si>
  <si>
    <t>Felhalmozási bevételek:</t>
  </si>
  <si>
    <t>Működési bevételek  összesen (107+108+109+111+112+114+116+117)</t>
  </si>
  <si>
    <t>Finanszírozási bevételek összesen:(130)</t>
  </si>
  <si>
    <t>Költségvetési bevételek összesen(87+91+105+117+120+122)</t>
  </si>
  <si>
    <t>Egyéb felhalmozási célú kiadások összesen:(64+66)</t>
  </si>
  <si>
    <t>Feladatok megnevezése</t>
  </si>
  <si>
    <t>Előirányzat</t>
  </si>
  <si>
    <t>I.   BERUHÁZÁSOK</t>
  </si>
  <si>
    <t>1.</t>
  </si>
  <si>
    <t>KONYHA</t>
  </si>
  <si>
    <t>KONYHA beruházásai összesen:</t>
  </si>
  <si>
    <t>2.</t>
  </si>
  <si>
    <t>Könyvtár és Művelődési ház</t>
  </si>
  <si>
    <t>-</t>
  </si>
  <si>
    <t>…………………..</t>
  </si>
  <si>
    <t>Könyvtár és művelődési ház beruházásai összesen:</t>
  </si>
  <si>
    <t>4.</t>
  </si>
  <si>
    <t>Kastélykert Óvoda</t>
  </si>
  <si>
    <t>………………….</t>
  </si>
  <si>
    <t>Kastélykert Óvoda beruházásai össz.:</t>
  </si>
  <si>
    <t>Gondozási központ</t>
  </si>
  <si>
    <t>Gondozási központ beruházásai össz.:</t>
  </si>
  <si>
    <t>5.</t>
  </si>
  <si>
    <t>Polgármesteri  Hivatal</t>
  </si>
  <si>
    <t>Polgármesteri Hivatal beruházásai összesen:</t>
  </si>
  <si>
    <t>6.</t>
  </si>
  <si>
    <t>Önkormányzat  beruházásai</t>
  </si>
  <si>
    <t>Önkormányzat beruházásai összesen:</t>
  </si>
  <si>
    <t>I. Beruházások mindösszesen:</t>
  </si>
  <si>
    <t>II.  FELÚJÍTÁSOK</t>
  </si>
  <si>
    <t>Konyha</t>
  </si>
  <si>
    <t>…………….</t>
  </si>
  <si>
    <t>Konyha felújításai összesen:</t>
  </si>
  <si>
    <t>Könyvtár és művelődési ház felújításai összesen:</t>
  </si>
  <si>
    <t>Kastélykert Óvoda felújításai össz.:</t>
  </si>
  <si>
    <t>Gondozási központ felújításai össz.:</t>
  </si>
  <si>
    <t>……………………</t>
  </si>
  <si>
    <t>Polgármesteri Hivatal felújításai összesen:</t>
  </si>
  <si>
    <t>Önkormányzat felújításai összesen:</t>
  </si>
  <si>
    <t>II. Felújítások mindösszesen:</t>
  </si>
  <si>
    <t>III.  EGYÉB FELHALMOZÁSI KIADÁSOK</t>
  </si>
  <si>
    <t>Egyéb felhalmozási kiadások összesen:</t>
  </si>
  <si>
    <t>Felhalmozási kiadások összesen:</t>
  </si>
  <si>
    <t>Önkormányzat  felújításai</t>
  </si>
  <si>
    <t>Felújítási áfa</t>
  </si>
  <si>
    <t>Ezer forintban!</t>
  </si>
  <si>
    <t>Ssz.</t>
  </si>
  <si>
    <t>Intézmények megnevezése</t>
  </si>
  <si>
    <t>Megítélt támogatás</t>
  </si>
  <si>
    <t>Önerő</t>
  </si>
  <si>
    <t>Összes bekerülési érték</t>
  </si>
  <si>
    <t>I.</t>
  </si>
  <si>
    <t>Önkormányzat</t>
  </si>
  <si>
    <t>Önkormányzat összesen:</t>
  </si>
  <si>
    <t>Intézmény, szervezet megnevezése</t>
  </si>
  <si>
    <t>Intézményi költségvetési kiadás</t>
  </si>
  <si>
    <t>Intézményi saját bevétel</t>
  </si>
  <si>
    <t>Önkormányzati költségvetési támogatás, finanszírozás</t>
  </si>
  <si>
    <t>Intézményi bevételek összesen  (2+3)</t>
  </si>
  <si>
    <t>Állami hozzájárulás mértéke intézményenként</t>
  </si>
  <si>
    <t>Tényleges Ömkormányzati hozzájárulás</t>
  </si>
  <si>
    <t>3.</t>
  </si>
  <si>
    <t>Helyi önkormányzati Intézmények</t>
  </si>
  <si>
    <t>Intézményi összesen (1-6):</t>
  </si>
  <si>
    <t>Helyi Önkormányzat</t>
  </si>
  <si>
    <t>Önkörmányzat összesen:</t>
  </si>
  <si>
    <t>Ellenőrzőszám:</t>
  </si>
  <si>
    <t>Tápiógyörgye Község Önkormányzat adósságot keletkeztető ügyletekből és kezességvállalásokból fennálló kötelezettségeinek és a 353/2011. (XII.30.) korm. Rendeletben meghatározott saját bevételeinek alakulása</t>
  </si>
  <si>
    <t>7.</t>
  </si>
  <si>
    <t>8.</t>
  </si>
  <si>
    <t>9.</t>
  </si>
  <si>
    <t>10.</t>
  </si>
  <si>
    <t>11.</t>
  </si>
  <si>
    <t>Adósságot keletkeztető ügyletekből eredő kötelezettségek</t>
  </si>
  <si>
    <t>Adósságot keletkeztető ügyletekből eredő kötelezettségek összesen:</t>
  </si>
  <si>
    <t>Saját bevételek</t>
  </si>
  <si>
    <t>Helyi adók</t>
  </si>
  <si>
    <t>Önkormányzati vagyon értékesítése, hasznosítása</t>
  </si>
  <si>
    <t>Osztalék, koncessziós díj, hozam</t>
  </si>
  <si>
    <t>Ingatlanértékesítés bevétele</t>
  </si>
  <si>
    <t>Bírság, pótlék- és díjbevétel</t>
  </si>
  <si>
    <t>Saját bevételek összesen:</t>
  </si>
  <si>
    <t>Kötelezettségek aránya:</t>
  </si>
  <si>
    <t>Helyi adók részletezése:</t>
  </si>
  <si>
    <t>Ingatlanok bérbeadása</t>
  </si>
  <si>
    <t>Összesen:</t>
  </si>
  <si>
    <t xml:space="preserve">Tápiógyörgye Község Önkormányzatának                                               </t>
  </si>
  <si>
    <t xml:space="preserve"> számviteli mérlege</t>
  </si>
  <si>
    <t>BEVÉTELEK</t>
  </si>
  <si>
    <t>%</t>
  </si>
  <si>
    <t>Működési bevételek</t>
  </si>
  <si>
    <t>2.2</t>
  </si>
  <si>
    <t>2.3</t>
  </si>
  <si>
    <t>Átengedett központi adók</t>
  </si>
  <si>
    <t>II.</t>
  </si>
  <si>
    <t>Támogatások</t>
  </si>
  <si>
    <t>Önkormányzatok költségvetési támogatása</t>
  </si>
  <si>
    <t>1.1</t>
  </si>
  <si>
    <t>Normatív állami támogatás</t>
  </si>
  <si>
    <t>III.</t>
  </si>
  <si>
    <t>Felhalmozási és tőke jellegű bevételek</t>
  </si>
  <si>
    <t>IV.</t>
  </si>
  <si>
    <t>V.</t>
  </si>
  <si>
    <t>Megtérülések, felhalmozási célú támogatási kölcsönök visszatérülése</t>
  </si>
  <si>
    <t>VI.</t>
  </si>
  <si>
    <t>Folyó évi bevételek összesen</t>
  </si>
  <si>
    <t>VII.</t>
  </si>
  <si>
    <t>Pénzforgalom néküli bevételek</t>
  </si>
  <si>
    <t>Előző évi pénzmaradvány felhasználás (működési)</t>
  </si>
  <si>
    <t>VIII.</t>
  </si>
  <si>
    <t>Finanszírozási műveletek:</t>
  </si>
  <si>
    <t>IX.</t>
  </si>
  <si>
    <t>Bevételek összesen:</t>
  </si>
  <si>
    <t>KIADÁSOK</t>
  </si>
  <si>
    <t>Működési, fenntartási kiadások</t>
  </si>
  <si>
    <t>Személyi juttatás</t>
  </si>
  <si>
    <t>Járulékok</t>
  </si>
  <si>
    <t>Dologi kiadások</t>
  </si>
  <si>
    <t>Pénzeszköz átadás</t>
  </si>
  <si>
    <t>Társadalmi és szociálpolitikai juttatás</t>
  </si>
  <si>
    <t>Ellátottak pénzbeni juttatásai</t>
  </si>
  <si>
    <t>Általános tartalék</t>
  </si>
  <si>
    <t>Céltartalék</t>
  </si>
  <si>
    <t>Felhalmozási és tőke jellegű kiadások</t>
  </si>
  <si>
    <t>Beruházás</t>
  </si>
  <si>
    <t>Felújítás</t>
  </si>
  <si>
    <t>Egyéb felhalmozási kiadások</t>
  </si>
  <si>
    <t xml:space="preserve"> Pénzeszköz átadás</t>
  </si>
  <si>
    <t>Folyó évi kiadások összesen</t>
  </si>
  <si>
    <t>Finanszírozási kiadások</t>
  </si>
  <si>
    <t>Kiadások összesen:</t>
  </si>
  <si>
    <t>Engedélyezett létszámkeret</t>
  </si>
  <si>
    <t>Tervezett közfoglalkoztatottak létszám:</t>
  </si>
  <si>
    <t>Tervezett össz létszám:</t>
  </si>
  <si>
    <t>A</t>
  </si>
  <si>
    <t>B</t>
  </si>
  <si>
    <t>Sor-szám</t>
  </si>
  <si>
    <t>Jogcím</t>
  </si>
  <si>
    <t>Összeg</t>
  </si>
  <si>
    <t>Ellátottak térítési díjának, kártérítésének méltányossági alapon történő elengedése</t>
  </si>
  <si>
    <t>Lakásépítéshez, lakásfelújításhoz nyújtott kölcsönök elengedése</t>
  </si>
  <si>
    <t>Gépjárműadó kedvezmények és adómentesség</t>
  </si>
  <si>
    <t>Magánszemélyek kommunális adójának kedvezménye</t>
  </si>
  <si>
    <t>Helyiségek, eszközök hasznosításából származó bevétel kedvezménye</t>
  </si>
  <si>
    <t>Ivóvíz és szennyvízcsatorna díj lakossági támogatása</t>
  </si>
  <si>
    <t>Szemétszállítási díj kedvezménye</t>
  </si>
  <si>
    <t xml:space="preserve">    ezer Ft-ban</t>
  </si>
  <si>
    <t>Több éves elkötelezettséggel járó kiadási tételek évenkénti bontásban</t>
  </si>
  <si>
    <t>Feladat megnevezése</t>
  </si>
  <si>
    <t>Előző év december 31-i állapot</t>
  </si>
  <si>
    <t>2018. év</t>
  </si>
  <si>
    <t>2019. év</t>
  </si>
  <si>
    <t>2020. év</t>
  </si>
  <si>
    <t>Tartós kötelezettség</t>
  </si>
  <si>
    <t>A tervezett Infláció:</t>
  </si>
  <si>
    <t>Csatorna kamatok</t>
  </si>
  <si>
    <t>Hitel törlesztés</t>
  </si>
  <si>
    <t>Az Önkormányzati hitelek alakulása</t>
  </si>
  <si>
    <t>Hitel állomány alakulása</t>
  </si>
  <si>
    <t>I. Bevételek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</si>
  <si>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</si>
  <si>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</si>
  <si>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</si>
  <si>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</si>
  <si>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</si>
  <si>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</si>
  <si>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</si>
  <si>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</si>
  <si>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</si>
  <si>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</si>
  <si>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</si>
  <si>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</si>
  <si>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Összesen</t>
  </si>
  <si>
    <t>Bevételi táblákból</t>
  </si>
  <si>
    <t>havi</t>
  </si>
  <si>
    <t>halmozott</t>
  </si>
  <si>
    <t>Várható támogatások</t>
  </si>
  <si>
    <t>Hitel</t>
  </si>
  <si>
    <t>Megtérülések</t>
  </si>
  <si>
    <t>Előző évi felhalmozási pénzmaradvány</t>
  </si>
  <si>
    <t>Felhalmozási hitel</t>
  </si>
  <si>
    <t>Felhalm. bevételek összesen:</t>
  </si>
  <si>
    <t>II. Kiadások</t>
  </si>
  <si>
    <t>Személyi juttatások</t>
  </si>
  <si>
    <t>Munkaadót terhelő járulék</t>
  </si>
  <si>
    <t>Dologi kiadás</t>
  </si>
  <si>
    <t>Ellátottak pénzbeni juttatása</t>
  </si>
  <si>
    <t>Hiteltörlesztés</t>
  </si>
  <si>
    <t>Egyéb felhalmozási kiadás</t>
  </si>
  <si>
    <t>Egyenleg (havi záró pénzáll.):</t>
  </si>
  <si>
    <t>(Készpénz+Bank)</t>
  </si>
  <si>
    <t>Pénzmaradvány</t>
  </si>
  <si>
    <t xml:space="preserve">Pénzállomány változás </t>
  </si>
  <si>
    <t>(Likviditás változás havonta)</t>
  </si>
  <si>
    <t>Nettó finanszírozás ütemezése:</t>
  </si>
  <si>
    <t xml:space="preserve">            Varró István</t>
  </si>
  <si>
    <t>____________________</t>
  </si>
  <si>
    <t xml:space="preserve">               polgármester</t>
  </si>
  <si>
    <t xml:space="preserve">               jegyző</t>
  </si>
  <si>
    <t>A környezet védelmének általános szabályairól szóló 1995. évi LIII. törvény                   58. § (5) bekezdése alapján</t>
  </si>
  <si>
    <t>Tápiógyörgye Község Önkormányzat Környezetvédelmi Alap felhasználási terve 2015. évben</t>
  </si>
  <si>
    <t>(tervezet)</t>
  </si>
  <si>
    <t>A környezetvédelmi alap jelenleg 0 forintot tartalmaz.</t>
  </si>
  <si>
    <t>Talajterhelési bírság</t>
  </si>
  <si>
    <t>2021. év</t>
  </si>
  <si>
    <t>2022. év</t>
  </si>
  <si>
    <t>2023. év</t>
  </si>
  <si>
    <t>Kommunális adó</t>
  </si>
  <si>
    <t>Mezőőri járulék</t>
  </si>
  <si>
    <t>Helyi iparűzési adó</t>
  </si>
  <si>
    <t>Telenor bérleti díja</t>
  </si>
  <si>
    <t>Vodafone bérleti díja</t>
  </si>
  <si>
    <t>Vízi közmű</t>
  </si>
  <si>
    <t>Telekom bérleti díja</t>
  </si>
  <si>
    <t>Tápiómenti Települések Csatornamű Vízgazdálkodási Társulata kamatok</t>
  </si>
  <si>
    <t>Beruházási áfa</t>
  </si>
  <si>
    <t>2017. év</t>
  </si>
  <si>
    <t>Közhatalmi bevételek</t>
  </si>
  <si>
    <t>2. Felhalmozási célú állami támogatások</t>
  </si>
  <si>
    <t>Működési célú átvett pénzeszközök</t>
  </si>
  <si>
    <t>Tápió-Vidéki Többcélú Kistérségi Társulás</t>
  </si>
  <si>
    <t>Felhalmozási célú támogatások</t>
  </si>
  <si>
    <t>368/2011. (XII. 31.)Korm. 6. sz. melléklet</t>
  </si>
  <si>
    <t>S.szám</t>
  </si>
  <si>
    <t>internet és telefondíj</t>
  </si>
  <si>
    <t>Telefon és internetdíj</t>
  </si>
  <si>
    <t>Telefon, internet</t>
  </si>
  <si>
    <t>telefon, kábeltv, internet</t>
  </si>
  <si>
    <t>Telefon, internet díj</t>
  </si>
  <si>
    <t>fénymásoló bérleti díja</t>
  </si>
  <si>
    <t>ÁFA</t>
  </si>
  <si>
    <t>A táborból származó idegenforgalmi adó:</t>
  </si>
  <si>
    <t>Étkezéshez kapcsolódó áfa</t>
  </si>
  <si>
    <t>Bevételek</t>
  </si>
  <si>
    <t>Üzemeltetési anyagok</t>
  </si>
  <si>
    <t>gyógyszervásárlás</t>
  </si>
  <si>
    <t>Egyéb kommunikációs szolgátatások</t>
  </si>
  <si>
    <t>Szakmai tevékenységet segítő szolgátatások</t>
  </si>
  <si>
    <t>telefondíj</t>
  </si>
  <si>
    <t>Kocza Imre szakértés</t>
  </si>
  <si>
    <t>Áfa</t>
  </si>
  <si>
    <t>Munkaadókat terhelő járulékok</t>
  </si>
  <si>
    <t>Beruházási célú előzetesen felszámított áfa</t>
  </si>
  <si>
    <t>rendezvény sátor</t>
  </si>
  <si>
    <t>Kiadások</t>
  </si>
  <si>
    <t>adatok e Ft-ban</t>
  </si>
  <si>
    <t>Előirányzat megnevezése</t>
  </si>
  <si>
    <t>ÖNKÉNT VÁLLALT FELADATOK</t>
  </si>
  <si>
    <t>ÁLLAMIGAZGATÁSI FELADATOK</t>
  </si>
  <si>
    <t xml:space="preserve">KÖTELEZŐ FELADATOK </t>
  </si>
  <si>
    <t xml:space="preserve">ÖSSZES FELADAT </t>
  </si>
  <si>
    <t>Összes intézmény</t>
  </si>
  <si>
    <t>Személyi</t>
  </si>
  <si>
    <t>Munkaadói járulék</t>
  </si>
  <si>
    <t>Dologi</t>
  </si>
  <si>
    <t>Ellátottak pénzbeli juttatásai</t>
  </si>
  <si>
    <t>Működési c. végl. pe. átadá ÁH-n belül</t>
  </si>
  <si>
    <t>Működési c. végl. pe. átadá ÁH-n kívül</t>
  </si>
  <si>
    <t>Műk. c. visszatérítendő támog. és kölcsön nyújt. ÁH-n belül</t>
  </si>
  <si>
    <t>Műk. c. visszatérítendő támog. és kölcsön nyújt. ÁH-n kívül</t>
  </si>
  <si>
    <t>ÁH-n kívüli kamat kiadás</t>
  </si>
  <si>
    <t>Céltart. + Ált.tartalék működési</t>
  </si>
  <si>
    <t>Felhalmozás, felújítás</t>
  </si>
  <si>
    <t>Előző évi megelőlegezés</t>
  </si>
  <si>
    <t>Felh. célú támogatás ÁH-n belül</t>
  </si>
  <si>
    <t>Felh. célú támogatás ÁH-n kívül</t>
  </si>
  <si>
    <t xml:space="preserve">Felh. c. visszatérítendő tám. és kölcsön nyújtása ÁH-n belül </t>
  </si>
  <si>
    <t xml:space="preserve">Felh. c. visszatérítendő tám. és kölcsön nyújtása ÁH-n kívül </t>
  </si>
  <si>
    <t>Fejlesztési célú hitelek kamatkiadásai</t>
  </si>
  <si>
    <t>Felhalmozási céltartalék</t>
  </si>
  <si>
    <t>Működési célú hitel törlesztése</t>
  </si>
  <si>
    <t>Fejlesztési célú hitelek törlesztése</t>
  </si>
  <si>
    <t>Intézményi finanszírozás-  működési</t>
  </si>
  <si>
    <t>Intézményi finanszírozás - felhalmozási</t>
  </si>
  <si>
    <t>Összes kiadás</t>
  </si>
  <si>
    <t>Intézmény működési bevételei</t>
  </si>
  <si>
    <t xml:space="preserve">Önkormányzat feladatalapú támogatása </t>
  </si>
  <si>
    <t>Műk.-i célú támogatás ÁH-n belül</t>
  </si>
  <si>
    <t>Műk.-i célú pe. átvét ÁH-n kívül</t>
  </si>
  <si>
    <t>TB támogatás</t>
  </si>
  <si>
    <t>Működőképesség megőrz. tám. igény</t>
  </si>
  <si>
    <t>Önkormányzati támogatás működési célú</t>
  </si>
  <si>
    <t>Finanszírozási bevétel</t>
  </si>
  <si>
    <t>Felhalmozási célú egyéb bevétel</t>
  </si>
  <si>
    <t>Kommunális adóbevétel felhalmozási mérleg</t>
  </si>
  <si>
    <t>Felhalm.-i célú támog. ÁH-n belül</t>
  </si>
  <si>
    <t>Felhalm.-i célú pe. átv. Áh-n kívül</t>
  </si>
  <si>
    <t>Felhalmozási célú kölcsön, támogatás visszatérülése</t>
  </si>
  <si>
    <t>Önkormányzati támogatás felhalmozási célú</t>
  </si>
  <si>
    <t>Hitel felvétel - felhalmozás</t>
  </si>
  <si>
    <t xml:space="preserve">Hitel felvétel - működési </t>
  </si>
  <si>
    <t>Pénzmaradvány - működési</t>
  </si>
  <si>
    <t>Pénzmaradvány - felhalmozási</t>
  </si>
  <si>
    <t>Összes bevétel</t>
  </si>
  <si>
    <t>Községi Konyha és Étterem</t>
  </si>
  <si>
    <t>Községi Könyvtár és Művelődési Ház</t>
  </si>
  <si>
    <t>Kastélykert Egységes Óvoda-Bölcsőde</t>
  </si>
  <si>
    <t>Fizetendő általános forgalmi adó</t>
  </si>
  <si>
    <t>Helyi adók összesen</t>
  </si>
  <si>
    <t>adatok: fő</t>
  </si>
  <si>
    <t>Tervezett létszám</t>
  </si>
  <si>
    <t>Tervezett közfoglalkoztatottak</t>
  </si>
  <si>
    <t>Összes tervezett létszám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</si>
  <si>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</si>
  <si>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</si>
  <si>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</si>
  <si>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</si>
  <si>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</si>
  <si>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</si>
  <si>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</si>
  <si>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</si>
  <si>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</si>
  <si>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</si>
  <si>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</si>
  <si>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</si>
  <si>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</si>
  <si>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</si>
  <si>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</si>
  <si>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18</t>
  </si>
  <si>
    <t>19</t>
  </si>
  <si>
    <t>Működési támogatások államháztartáson belülről</t>
  </si>
  <si>
    <t>Felhalmozási bevételek</t>
  </si>
  <si>
    <t>Finanszírozási bevételek</t>
  </si>
  <si>
    <t>Személyi Juttatások</t>
  </si>
  <si>
    <t>Egyéb működési kiadások</t>
  </si>
  <si>
    <t>Felhalmozási kiadások</t>
  </si>
  <si>
    <t>Kiadások Összesen:</t>
  </si>
  <si>
    <t>Az önkormányzat költségvetési évet követő három év tervezett bevételi és kiadási előirányzata</t>
  </si>
  <si>
    <t>Önkormányzat bevételei összesen:</t>
  </si>
  <si>
    <t>Önkormányzat kiadásai összesen:</t>
  </si>
  <si>
    <t>Készletértékesítés ellenértéke</t>
  </si>
  <si>
    <t>B401</t>
  </si>
  <si>
    <t>Felhalmozási célú visszatérítendő támogatások, kölcsönök visszatérülése államháztartáson kívülről</t>
  </si>
  <si>
    <t>B74</t>
  </si>
  <si>
    <t>Felhalmozási célú átvett pénzeszközök</t>
  </si>
  <si>
    <t>B7</t>
  </si>
  <si>
    <t>Felhalmozási célú átvett pénzeszközök:</t>
  </si>
  <si>
    <t xml:space="preserve">Államháztartáson belüli megelőlegezések  </t>
  </si>
  <si>
    <t>B814</t>
  </si>
  <si>
    <t>Kompenzáció,  betegszabadság, többletfeladatok ellátásának díjazása</t>
  </si>
  <si>
    <t>telefon, internet</t>
  </si>
  <si>
    <t>Fűszernövény és zöldség értékesítés</t>
  </si>
  <si>
    <t>Mosodai szolgáltatások</t>
  </si>
  <si>
    <t>Penta Nova szoftver átalánydíj</t>
  </si>
  <si>
    <t>Strand, Tábor</t>
  </si>
  <si>
    <t>2017. évi magyarázat</t>
  </si>
  <si>
    <t>2018. évi magyarázat</t>
  </si>
  <si>
    <t>szemeteszsák, fa vásárlás, fűnyíráshoz 
benzin, toalett papír vásárlás</t>
  </si>
  <si>
    <t>matractisztítás, kártevő elleni védekezés, mosatás, 
kulcsmásolás, tüdőszűrés, serleg, vizsgálatok, 
úszómester képzés</t>
  </si>
  <si>
    <t>Céljuttatás, projektprémium</t>
  </si>
  <si>
    <t>K1103</t>
  </si>
  <si>
    <t>Közüzemi díjak:</t>
  </si>
  <si>
    <t>Strandszolgáltatás</t>
  </si>
  <si>
    <t>Üdülői szállászehly-szolgáltatás</t>
  </si>
  <si>
    <t>Ingatlanok beszerzése, létesítése</t>
  </si>
  <si>
    <t>Büfé megvásárlása</t>
  </si>
  <si>
    <r>
      <t xml:space="preserve">Táboros étkezés a </t>
    </r>
    <r>
      <rPr>
        <b/>
        <sz val="11"/>
        <color theme="1"/>
        <rFont val="Calibri"/>
        <family val="2"/>
        <charset val="238"/>
        <scheme val="minor"/>
      </rPr>
      <t>konyhán</t>
    </r>
  </si>
  <si>
    <t>Egyéb működési bevételek ÖNK</t>
  </si>
  <si>
    <t>áramdíj visszatérítés</t>
  </si>
  <si>
    <t>Pénztár kerekítés</t>
  </si>
  <si>
    <t>Bankktg térítés</t>
  </si>
  <si>
    <t>Munkaszüneti napra járó bérpótlék, kompenzáció, betegszabadság</t>
  </si>
  <si>
    <t>Szaklap, folyóirat, gyógyszer</t>
  </si>
  <si>
    <t>Pénztári kerekítés</t>
  </si>
  <si>
    <t>Étkeztetés</t>
  </si>
  <si>
    <t>gyógyszer és eü doboz vásárlás</t>
  </si>
  <si>
    <t>karszalag, cserjék, bokrok, virágok, deszka, üzemanyag, süllyesztett csap, üzemelt. Anyag, szivacsmatrac, zuhanyfüggöny, gázolaj</t>
  </si>
  <si>
    <t>áramdíj, vízdíj</t>
  </si>
  <si>
    <t>medence idénymunkái, vezérlőszekrény
 átalakítás</t>
  </si>
  <si>
    <t>fürdőhelyen zenefelhasználás, adatszolg.
díj, elsősegély nyújtó tanfolyam, tüdőszűrés, kémiai és bakteriológiai vizsg., kártevő elleni védekezés</t>
  </si>
  <si>
    <t>Útiköltség térítés</t>
  </si>
  <si>
    <t>Egyéb tárgyi eszköz beszerzés</t>
  </si>
  <si>
    <t>-Beruházás áfa</t>
  </si>
  <si>
    <t>Ingatlan beszerzés</t>
  </si>
  <si>
    <t>2019. évi eredeti
előirányzat</t>
  </si>
  <si>
    <t>földhaszonbérleti díj+ osztalék</t>
  </si>
  <si>
    <t xml:space="preserve"> </t>
  </si>
  <si>
    <t>Cafetéria</t>
  </si>
  <si>
    <t xml:space="preserve">-Beruházás  </t>
  </si>
  <si>
    <t>2019. évre</t>
  </si>
  <si>
    <t>Kastélykert Óvoda és Mini Bölcsőde</t>
  </si>
  <si>
    <t>Dietetikus 30.000,- Ft/hó</t>
  </si>
  <si>
    <t>2024. év</t>
  </si>
  <si>
    <t>Ezer Ft-ban</t>
  </si>
  <si>
    <t>Ft-ban</t>
  </si>
  <si>
    <t>Arány (%)</t>
  </si>
  <si>
    <t>Magyarázat</t>
  </si>
  <si>
    <t>Megjegyzés</t>
  </si>
  <si>
    <t>Egyéb felhalmozási célú támogatások államháztartáson kívülre</t>
  </si>
  <si>
    <t>K89</t>
  </si>
  <si>
    <t>Elszámolásból származó bevételek</t>
  </si>
  <si>
    <t>B116</t>
  </si>
  <si>
    <t>Elszámolásokból származó bevételek</t>
  </si>
  <si>
    <t>saját szgk ktg elszámolás</t>
  </si>
  <si>
    <t>Betegszabadságok, többletfeladatok ellátása</t>
  </si>
  <si>
    <t>Informatikai eszközök beszerzése</t>
  </si>
  <si>
    <t>gyógyszer</t>
  </si>
  <si>
    <t>üzemanyag, festék falióra, 
táblafilc, karszalag, csuklópánt, tisztítószer</t>
  </si>
  <si>
    <t>bakterológiai vizsgálat, 
száll.díj, mosodai szolg, matrac tisztítás</t>
  </si>
  <si>
    <t>2020. évi eredeti
előirányzat</t>
  </si>
  <si>
    <t>2025. év</t>
  </si>
  <si>
    <t>2020. évre tervezett létszám adatok</t>
  </si>
  <si>
    <t>2020. évre</t>
  </si>
  <si>
    <t>Kamatmentes kölcsön magánszemélyeknek</t>
  </si>
  <si>
    <t>Kamatmentes kölcsön visszafizetés</t>
  </si>
  <si>
    <t>közlekedési ktg térítés</t>
  </si>
  <si>
    <t>Munkaadókat terhelő járulékok és szociális hozzájárulási adó</t>
  </si>
  <si>
    <t>nyomtatvány, benzin, dekorációs anyagok, foglalkoztatáshoz kellékek, munkacipő, egyebek</t>
  </si>
  <si>
    <t>Betegszab, többletfeladatok ellátásának díjazása, közfoglalkoztatás többletdíjazás</t>
  </si>
  <si>
    <t>élelmiszer, festék, irodaszer, kesztyű, tisztítószer, egyebek</t>
  </si>
  <si>
    <t>Az önkormányzat 2020. évi felhalmozási kiadásai</t>
  </si>
  <si>
    <t>Az Önkormányzatnál 2020. évben megvalósuló európai forrásból finanszírozott programok, projektek</t>
  </si>
  <si>
    <t>2020. év azon fejlesztési céljait, amelyek megvalósításához a Stabilitási tv. 3. § (1) bekezdése szerinti adósságot keletkeztető ügylet megkötése válik vagy válhat szükségessé</t>
  </si>
  <si>
    <t>Önállóan működő és gazdálkodó, valamint önállóan működő intézmények  2020. évi költségvetési támogatása</t>
  </si>
  <si>
    <t>2020. évi módosított előirányzat</t>
  </si>
  <si>
    <t>Különbözet
(M. ei - E.Ei.)</t>
  </si>
  <si>
    <t>Gépjárműadó</t>
  </si>
  <si>
    <t xml:space="preserve">   +2megb.díjas</t>
  </si>
  <si>
    <t xml:space="preserve"> +1 megb.díjas</t>
  </si>
  <si>
    <t xml:space="preserve"> +1 fő megb.díjas</t>
  </si>
  <si>
    <t xml:space="preserve"> +2 megbízási díjas</t>
  </si>
  <si>
    <t xml:space="preserve">   +6 egyéb tiszteletdíjas</t>
  </si>
  <si>
    <t>A 19-ből 7 választott tiszt.vis.</t>
  </si>
  <si>
    <t>bejárati ajtóüveg betörés 
megtérítése</t>
  </si>
  <si>
    <t>2019. évi magyarázat</t>
  </si>
  <si>
    <t>hangfal</t>
  </si>
  <si>
    <t>Rezsi befizetés V. István</t>
  </si>
  <si>
    <t>Bérleti díj V. István</t>
  </si>
  <si>
    <t>Tápiógyörgye Községi Önkormányzat által adott közvetett 
támogatások (kedvezmények) 2020. évi terve</t>
  </si>
  <si>
    <t>2019 dec.31-i</t>
  </si>
  <si>
    <t xml:space="preserve">helyettesítő védőnő megb.díj 223.5eft/hó, </t>
  </si>
  <si>
    <t>Tiszteletdíjak választott bizottsági tagoknak 16eft/hó/fő, orvos asszisztens m.díj, újság kihordó megb.díj, faluújság szerkesztői díj</t>
  </si>
  <si>
    <t xml:space="preserve"> közlekedési ktgtér</t>
  </si>
  <si>
    <t>anyakönyvi kiv, csekk, tisztítószer, nyomtatvány, irodaszer</t>
  </si>
  <si>
    <t>munkavállaló utazási ktg tér</t>
  </si>
  <si>
    <t>fúvós zenekar vezető megbízási díja</t>
  </si>
  <si>
    <t>B54</t>
  </si>
  <si>
    <t>Részesedések értékesítése</t>
  </si>
  <si>
    <t>Felhalmozási célú támogatások államháztartáson belülről  összesen (82+83):</t>
  </si>
  <si>
    <t>Működési célú támogatások államháztartáson belülről (75+76)</t>
  </si>
  <si>
    <t>Működési bevételek összesen (95+96+97+98+100+101+102)</t>
  </si>
  <si>
    <t>Felhalmozási bevételek (104+105)</t>
  </si>
  <si>
    <t>Finanszírozási bevételek összesen:(116)</t>
  </si>
  <si>
    <t>2020. évi II. módosított előirányzat</t>
  </si>
  <si>
    <t>B53</t>
  </si>
  <si>
    <t>Egyéb tárgyi eszközök értékesítése</t>
  </si>
  <si>
    <t>Teljesítés</t>
  </si>
  <si>
    <t xml:space="preserve">Egyesületek részére felújításokra megítélt, vissza nem térítendő támogatás </t>
  </si>
  <si>
    <t>Egyenleg 2020.12.31.-én</t>
  </si>
  <si>
    <t>2019.12.31. pénzállomány</t>
  </si>
  <si>
    <t>Költségvetési maradvány</t>
  </si>
  <si>
    <t>17</t>
  </si>
  <si>
    <t>anyakönyvvezető díjazása, betegszabadságok, többletmunka</t>
  </si>
  <si>
    <t>takarítási megbízási díja 28.000 Ft/hó</t>
  </si>
  <si>
    <t>fényásoló bérleti díj</t>
  </si>
  <si>
    <t>házasságkötés munkaidőn kívül</t>
  </si>
  <si>
    <t xml:space="preserve">Pénztár kerekítés, könyvelés </t>
  </si>
  <si>
    <t>benzin, tisztítószer, üzemeltetési anyagok, üzemanyag, festék, nyomtatvány, szájmaszk, fertőtlenítőszer,</t>
  </si>
  <si>
    <t>2020. évi III. módosított előirányzat</t>
  </si>
  <si>
    <t>Teljesítés 
(2020.12.31-ig)</t>
  </si>
  <si>
    <t>Immateriális javak beszerzése, létesítése</t>
  </si>
  <si>
    <t>K61</t>
  </si>
  <si>
    <t>Biztosító által fizetett kártérítés</t>
  </si>
  <si>
    <t>B410</t>
  </si>
  <si>
    <t>Általános forgalmi adó visszatérítése</t>
  </si>
  <si>
    <t>B407</t>
  </si>
  <si>
    <t>számológép, porszívó</t>
  </si>
  <si>
    <t>hűtőgép, kazán</t>
  </si>
  <si>
    <t>Immateriális javak beszerzése</t>
  </si>
  <si>
    <t>Magyar Falu Program keretében útfelújítás, karbantartás</t>
  </si>
  <si>
    <t>Talajterhelési díj</t>
  </si>
  <si>
    <t>Idegenforgalmi adó</t>
  </si>
  <si>
    <t>Mezőőri:1080, neak: 45950, közf + diákok:35751</t>
  </si>
  <si>
    <t>1/2020. (I.27.) rendelet</t>
  </si>
  <si>
    <t>polisz könyvelési program díja, vizuál regiszter</t>
  </si>
  <si>
    <t>áram: 415eft, gáz: 912eft, víz: 33eft</t>
  </si>
  <si>
    <t>NKE normatíva: 310eft, bankktg: 283eft, szállítási díj: 25, másolati díj:212, térkép: 44, hulladék: 24, konferencia: 14, továbbképzés: 34, posta: 633, mosoda: 8, fogl.eü:50</t>
  </si>
  <si>
    <t>folyóirat: 16, gyógyszer 2801, fertőtlenítőszer 62</t>
  </si>
  <si>
    <t>áram: 858, gáz: 2204, víz: 488</t>
  </si>
  <si>
    <t>vízszerelés, villanyszerelés, mosógép, kazán javítás</t>
  </si>
  <si>
    <t>szakorvosi járóbeteg ellátás 50eft/hó</t>
  </si>
  <si>
    <t>bankktg 386, hulladék száll.:451, száll ktg 45, posta ktg 50, növényterm.sz.:264, munkabizt: 15, fogl.eü:80, kártevőírtás:70</t>
  </si>
  <si>
    <t>szoc. Étkezés 8.798, tartós és átmeneti ellátás: 25.282, hsny 1565, gondozási díj 9.271</t>
  </si>
  <si>
    <t>kerekítés, szla visszautalás</t>
  </si>
  <si>
    <t>tisztítószer, ajándéktárgy,izzó</t>
  </si>
  <si>
    <t>áram 580, gáz 2532, víz 327</t>
  </si>
  <si>
    <t>lift és mozgássérült személyemelő, led világítás</t>
  </si>
  <si>
    <t>bankktg 81, hulladék 24, másolás 15, száll.díj 2, fogl.eü: 15, fordítás: 23, növényterm.szolg: 273, mosoda: 20, virág: 3, posta: 69</t>
  </si>
  <si>
    <t>internet: 12, olvasói:4, 800 éves tgy: 238</t>
  </si>
  <si>
    <t>élelmiszer 34.428, irodaszer 34, tisztítószer 1.495, szájmaszk: 78, munkacipő: 50, festék: 186, élező kő: 166, egyéb: 15</t>
  </si>
  <si>
    <t>áram 2.111, víz 459, gáz 5.109</t>
  </si>
  <si>
    <t>melegvíztároló nyomóvezeték, elektromos sütő, villanyszerelés, vízszerelés, hússütő javítás, szárazépítési munkák</t>
  </si>
  <si>
    <t xml:space="preserve">bankktg 366, száll.díj. 3, hulladék 96, mosodai szolg. 93, rágcsáló és rovarirtás 67, szőnyeg tisztítás 73, minta száll:16, mérleg hitelesítés 27, fogl.eü: 25, </t>
  </si>
  <si>
    <t>Gond. Kp. 21.454, felnőtt étk. 742, iskolai 1.991, táboros 3.705, óvodai 39</t>
  </si>
  <si>
    <t>jogfutár, szakkönyv, gyógyszer beszerzés</t>
  </si>
  <si>
    <t>áram 255, gáz 586, víz 210</t>
  </si>
  <si>
    <t>villanyszerelés, tűzjelző, fűtés, külső világítás</t>
  </si>
  <si>
    <t>ifjúságeü ellátás</t>
  </si>
  <si>
    <t>bankktg 260, száll.díj2, másolati díj 68, hulladék száll. 24, mosodai szolg 192, postaktg 12, sport szolg 360, tűztávfelügyelet 202, előadók (farsang)65, fogleü: 113, rágcsáló: 83, ssd adatmentés: 35, szőnyeg tisztítás:72, tűzvédelmi sz:16, villamos bizt. felülv: 204, veszélyes anyaggal folyt. tev: 8</t>
  </si>
  <si>
    <t>kerekítés, téves utalás</t>
  </si>
  <si>
    <t>Faluújság 647, gyógyszer 122, 800 éves tgy 740</t>
  </si>
  <si>
    <t>Visual Ixdoki 329, védőnői szoftver93eft, domain hosszabbítás: 12eft</t>
  </si>
  <si>
    <t>áram 1.777, gáz 1.876, víz 593, közvilágítás 7.682</t>
  </si>
  <si>
    <t xml:space="preserve">konténer bérbeadás DTKH </t>
  </si>
  <si>
    <t xml:space="preserve">vízszerelés, villanyszerelés, medence karbantartás, gj karbantartás, csapadékelvezető árkok, főtér díszkivilágítás, fűkasza, fűnyíró </t>
  </si>
  <si>
    <t>jogi szolg: 1.200eFt, Dr. Hódi Pál: 7.800eFt, Dr. Jancsó:9.820eFt iskolaorvosi, Dr. Kreis Med. Bt.: 3.600eFt, strand szakmai felügyeleti szolg. díj450eFt, Maxentrop Tanácsadás: 240eft, épület feltüntetési vázrajz: 55eft, energetikai tanúsítvány: 190eft</t>
  </si>
  <si>
    <t>mosodai szolgáltatás, postaköltség, növénytermesztési szolgáltatás, kártevőírtás táborban, hulladékszállítás, matractisztítás és fertőtlenítés, biztosítás, fogl.eü szolg., közmunka támogatás , csatorna bizt. Díj , koszorú, Techno-Víz Lab. Kft. Víz vizsg., halott tár. díj, intézményi vagyonbizt., tűzvédelmi oktatás, bankköltség, ebrendészeti szolgáltatás, ökovíz kft,</t>
  </si>
  <si>
    <t>lakosság által csatorna felé fizetendő egyéb tartozás, autópálya matrica, időszakos műszaki vizsgák, bér kerekítés, erdőgazd. Bírság, pénztár kerekítés, hitel kamat, táborozás foglaló vissza</t>
  </si>
  <si>
    <t>2018. évi beszámoló visszafizetési kötelezettség (F): 1.782.180Ft, 2017. évi felülvizsg visszafizetési kötelezettség.: 2.003.153Ft, 2018. évi felülvizsg (F): 4.318.000Ft; Rezsicsökkentés (F): 252.748 Ft</t>
  </si>
  <si>
    <t>köztemetés: 679, barnakőszén és tűzifa: 921, élelmiszercsomag: 40, temetési segély:5, települési tám: 24</t>
  </si>
  <si>
    <t>Csatorna kamatok: 41.000eft (ebből 3.000eft fiz), bursa hungarica: 240eft, zeneiskola tandíj hozzáj.: 347eft, Többcélú kist. Társ 2018+ 2019. év hátralék: 2.978.322,- Ft Többcélú kist. Társ. 2020. kalkulált év: 3.748.eFt (ebből fiz: 2.907eft)</t>
  </si>
  <si>
    <t>tavalyi elmaradt: Tűzoltók:1.500eft, FúvósZ.:500eft, Diákokért: 150eft,Torockó: 120eft, horgász: 100eft,
2020. évi: diákokért: 75, don bosco: 100, horgász: 100, asztalitenisz: 250, fúvósok: 850, tűzoltók: 1.000, tápió völgye: 275, Sportkör: 1.950, torockó: 130</t>
  </si>
  <si>
    <t>temető nyilvántartás</t>
  </si>
  <si>
    <t>Hajnal u. 4.</t>
  </si>
  <si>
    <t>2 db vízmelegítő, gáztűzhely, redőny, számítógép, Antonio Carraro Tigre kistraktor, kétoldalas urnafal</t>
  </si>
  <si>
    <t>Telephely: 984, Fakanál: 6643, zeneiskola: 6470, kátyúzás: 6490, sírkő felújítás: 412, betonkeverő: 77, fúrógép 72</t>
  </si>
  <si>
    <t>felhalmozási célú dologi támogatás közfogl. Keretében, útfelújítás, karbantartás</t>
  </si>
  <si>
    <t>Talajt.:580, bírság: 42, mezőőri: 2301, pótlék: 511</t>
  </si>
  <si>
    <t xml:space="preserve">autóbuszos szem. Száll és autóbusz bérl 369, hirdetés faluújságban 237, temetői bevételek: 499, karbantartási feladatok iskolában 1.417, szállásdíj 3.486 ,strandbelépők 1.882, terembérleti díj, eü szolg 39, piaci helypénz 1.516, fenyőfa: 3,gépi munka: 28, kenyérlángos: 29 </t>
  </si>
  <si>
    <t>köztemetés térítés: 214, telefondíj 230, rezsi 4504</t>
  </si>
  <si>
    <t>közterület haszn. 270, gépkocsi bérl.321, terembérl. 202, műfüves pálya 9, Ortoprofil 55, Vodafone: 400, Telekom: 407, Cetin: 539, lakbér: 2777, sörpad: 17, Fekete Pajzs épület: 911</t>
  </si>
  <si>
    <t>GKp:608, strand: 94, Konyha: 367</t>
  </si>
  <si>
    <t>törzsrészvény: 13, téli rezsi visszafiz: 12, fúvósok: 3000, int.bizt visszautalás:989, gázdíj, áramdíj vissza: 68, kerekítés:5 kamat:10 egyebek: 264</t>
  </si>
  <si>
    <t>Zetor</t>
  </si>
  <si>
    <t>Émász részvény</t>
  </si>
  <si>
    <t>Csárda u. 26.: 430, Mária u. 10.: 50</t>
  </si>
  <si>
    <t>Tápiógyörgye, 2020.02.24</t>
  </si>
  <si>
    <t>Tápiógyörgye Község Önkormányzata 2020. évi kötelező, önként vállalt és államigazgatási feladatainak bemutatása</t>
  </si>
  <si>
    <t>Sorszám</t>
  </si>
  <si>
    <t xml:space="preserve">2020. évi költségvetésének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</si>
</sst>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#,##0\ &quot;Ft&quot;;\-#,##0\ &quot;Ft&quot;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_ ;\-#,##0\ "/>
    <numFmt numFmtId="165" formatCode="_-* #,###,;"/>
    <numFmt numFmtId="166" formatCode="#,##0\ &quot;Ft&quot;"/>
    <numFmt numFmtId="167" formatCode="#,##0.00\ &quot;Ft&quot;"/>
    <numFmt numFmtId="168" formatCode="_-* ##,##0,;\-_*\ ##,##0,;"/>
    <numFmt numFmtId="169" formatCode="_-* ##,##0,&quot; eFt&quot;;\-_*\ ##,##0,&quot; eFt&quot;;"/>
    <numFmt numFmtId="170" formatCode="#,##0.00\ _F_t"/>
    <numFmt numFmtId="171" formatCode="#,##0\ _F_t"/>
  </numFmts>
  <fonts count="6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Garamond"/>
      <family val="1"/>
      <charset val="238"/>
    </font>
    <font>
      <sz val="12"/>
      <name val="Garamond"/>
      <family val="1"/>
      <charset val="238"/>
    </font>
    <font>
      <u/>
      <sz val="12"/>
      <name val="Garamond"/>
      <family val="1"/>
      <charset val="238"/>
    </font>
    <font>
      <b/>
      <sz val="12"/>
      <name val="Garamond"/>
      <family val="1"/>
      <charset val="238"/>
    </font>
    <font>
      <b/>
      <u/>
      <sz val="12"/>
      <name val="Garamond"/>
      <family val="1"/>
      <charset val="238"/>
    </font>
    <font>
      <b/>
      <sz val="14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u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  <charset val="238"/>
    </font>
    <font>
      <u/>
      <sz val="11"/>
      <name val="Times New Roman"/>
      <family val="1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name val="Arial"/>
      <family val="2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43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57" fillId="0" borderId="0"/>
    <xf numFmtId="9" fontId="7" fillId="0" borderId="0" applyFont="0" applyFill="0" applyBorder="0" applyAlignment="0" applyProtection="0"/>
  </cellStyleXfs>
  <cellXfs count="637">
    <xf numFmtId="0" fontId="0" fillId="0" borderId="0" xfId="0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1" xfId="0" applyFont="1" applyBorder="1"/>
    <xf numFmtId="0" fontId="4" fillId="0" borderId="1" xfId="0" applyFont="1" applyBorder="1"/>
    <xf numFmtId="0" fontId="0" fillId="0" borderId="2" xfId="0" applyFill="1" applyBorder="1"/>
    <xf numFmtId="0" fontId="5" fillId="0" borderId="1" xfId="0" applyFont="1" applyBorder="1"/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/>
    <xf numFmtId="0" fontId="1" fillId="0" borderId="1" xfId="0" applyFont="1" applyFill="1" applyBorder="1"/>
    <xf numFmtId="0" fontId="0" fillId="0" borderId="1" xfId="0" applyFont="1" applyFill="1" applyBorder="1"/>
    <xf numFmtId="0" fontId="4" fillId="0" borderId="1" xfId="0" applyFont="1" applyFill="1" applyBorder="1"/>
    <xf numFmtId="0" fontId="0" fillId="0" borderId="0" xfId="0" applyFill="1" applyAlignment="1">
      <alignment horizontal="center"/>
    </xf>
    <xf numFmtId="0" fontId="5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/>
    </xf>
    <xf numFmtId="165" fontId="6" fillId="0" borderId="0" xfId="0" applyNumberFormat="1" applyFont="1" applyFill="1"/>
    <xf numFmtId="165" fontId="0" fillId="0" borderId="1" xfId="0" applyNumberFormat="1" applyFill="1" applyBorder="1"/>
    <xf numFmtId="165" fontId="1" fillId="0" borderId="1" xfId="0" applyNumberFormat="1" applyFont="1" applyFill="1" applyBorder="1"/>
    <xf numFmtId="165" fontId="3" fillId="0" borderId="1" xfId="0" applyNumberFormat="1" applyFont="1" applyFill="1" applyBorder="1"/>
    <xf numFmtId="165" fontId="4" fillId="0" borderId="1" xfId="0" applyNumberFormat="1" applyFont="1" applyFill="1" applyBorder="1"/>
    <xf numFmtId="165" fontId="0" fillId="0" borderId="1" xfId="0" applyNumberFormat="1" applyFont="1" applyFill="1" applyBorder="1"/>
    <xf numFmtId="165" fontId="0" fillId="0" borderId="1" xfId="0" applyNumberFormat="1" applyBorder="1"/>
    <xf numFmtId="165" fontId="1" fillId="0" borderId="1" xfId="0" applyNumberFormat="1" applyFont="1" applyBorder="1"/>
    <xf numFmtId="165" fontId="3" fillId="0" borderId="1" xfId="0" applyNumberFormat="1" applyFont="1" applyBorder="1"/>
    <xf numFmtId="165" fontId="4" fillId="0" borderId="1" xfId="0" applyNumberFormat="1" applyFont="1" applyBorder="1"/>
    <xf numFmtId="164" fontId="0" fillId="0" borderId="0" xfId="0" applyNumberFormat="1"/>
    <xf numFmtId="165" fontId="0" fillId="0" borderId="1" xfId="0" applyNumberFormat="1" applyFont="1" applyBorder="1"/>
    <xf numFmtId="164" fontId="0" fillId="0" borderId="0" xfId="0" applyNumberFormat="1" applyFill="1"/>
    <xf numFmtId="0" fontId="1" fillId="0" borderId="4" xfId="0" applyFont="1" applyFill="1" applyBorder="1" applyAlignment="1"/>
    <xf numFmtId="0" fontId="0" fillId="0" borderId="0" xfId="0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1" fillId="0" borderId="1" xfId="0" applyFont="1" applyFill="1" applyBorder="1" applyAlignment="1"/>
    <xf numFmtId="3" fontId="0" fillId="0" borderId="0" xfId="0" applyNumberFormat="1"/>
    <xf numFmtId="165" fontId="0" fillId="0" borderId="0" xfId="0" applyNumberFormat="1"/>
    <xf numFmtId="1" fontId="10" fillId="0" borderId="0" xfId="3" applyNumberFormat="1" applyFont="1" applyAlignment="1">
      <alignment horizontal="center" vertical="center"/>
    </xf>
    <xf numFmtId="0" fontId="10" fillId="0" borderId="0" xfId="3" applyFont="1" applyAlignment="1">
      <alignment vertical="center"/>
    </xf>
    <xf numFmtId="1" fontId="12" fillId="0" borderId="5" xfId="3" applyNumberFormat="1" applyFont="1" applyBorder="1" applyAlignment="1">
      <alignment horizontal="center" vertical="center"/>
    </xf>
    <xf numFmtId="0" fontId="12" fillId="0" borderId="5" xfId="3" applyFont="1" applyBorder="1" applyAlignment="1">
      <alignment horizontal="center" vertical="center"/>
    </xf>
    <xf numFmtId="0" fontId="12" fillId="0" borderId="5" xfId="3" applyFont="1" applyBorder="1" applyAlignment="1">
      <alignment horizontal="center" vertical="center" wrapText="1"/>
    </xf>
    <xf numFmtId="1" fontId="12" fillId="0" borderId="0" xfId="3" applyNumberFormat="1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 wrapText="1"/>
    </xf>
    <xf numFmtId="1" fontId="13" fillId="0" borderId="0" xfId="3" applyNumberFormat="1" applyFont="1" applyAlignment="1">
      <alignment vertical="center"/>
    </xf>
    <xf numFmtId="3" fontId="10" fillId="0" borderId="0" xfId="3" applyNumberFormat="1" applyFont="1" applyAlignment="1">
      <alignment vertical="center"/>
    </xf>
    <xf numFmtId="0" fontId="11" fillId="0" borderId="0" xfId="3" applyFont="1" applyAlignment="1">
      <alignment horizontal="left" vertical="center"/>
    </xf>
    <xf numFmtId="165" fontId="10" fillId="0" borderId="0" xfId="3" applyNumberFormat="1" applyFont="1" applyAlignment="1">
      <alignment vertical="center"/>
    </xf>
    <xf numFmtId="165" fontId="12" fillId="0" borderId="6" xfId="3" applyNumberFormat="1" applyFont="1" applyBorder="1" applyAlignment="1">
      <alignment horizontal="right" vertical="center"/>
    </xf>
    <xf numFmtId="1" fontId="10" fillId="0" borderId="0" xfId="3" applyNumberFormat="1" applyFont="1" applyBorder="1" applyAlignment="1">
      <alignment horizontal="center" vertical="center"/>
    </xf>
    <xf numFmtId="0" fontId="11" fillId="0" borderId="0" xfId="3" applyFont="1" applyBorder="1" applyAlignment="1">
      <alignment horizontal="left" vertical="center"/>
    </xf>
    <xf numFmtId="165" fontId="10" fillId="0" borderId="0" xfId="3" applyNumberFormat="1" applyFont="1" applyBorder="1" applyAlignment="1">
      <alignment vertical="center"/>
    </xf>
    <xf numFmtId="49" fontId="10" fillId="0" borderId="0" xfId="3" applyNumberFormat="1" applyFont="1" applyAlignment="1">
      <alignment vertical="center"/>
    </xf>
    <xf numFmtId="165" fontId="10" fillId="0" borderId="6" xfId="3" applyNumberFormat="1" applyFont="1" applyBorder="1" applyAlignment="1">
      <alignment horizontal="right" vertical="center"/>
    </xf>
    <xf numFmtId="1" fontId="10" fillId="0" borderId="0" xfId="3" quotePrefix="1" applyNumberFormat="1" applyFont="1" applyAlignment="1">
      <alignment horizontal="center" vertical="center"/>
    </xf>
    <xf numFmtId="0" fontId="10" fillId="0" borderId="0" xfId="3" applyFont="1" applyAlignment="1">
      <alignment horizontal="left" vertical="center"/>
    </xf>
    <xf numFmtId="165" fontId="10" fillId="0" borderId="6" xfId="3" applyNumberFormat="1" applyFont="1" applyBorder="1" applyAlignment="1">
      <alignment vertical="center"/>
    </xf>
    <xf numFmtId="1" fontId="10" fillId="0" borderId="6" xfId="3" applyNumberFormat="1" applyFont="1" applyBorder="1" applyAlignment="1">
      <alignment horizontal="center" vertical="center"/>
    </xf>
    <xf numFmtId="0" fontId="12" fillId="0" borderId="6" xfId="3" applyFont="1" applyBorder="1" applyAlignment="1">
      <alignment horizontal="right" vertical="center"/>
    </xf>
    <xf numFmtId="49" fontId="11" fillId="0" borderId="0" xfId="3" applyNumberFormat="1" applyFont="1" applyBorder="1" applyAlignment="1">
      <alignment vertical="center" wrapText="1"/>
    </xf>
    <xf numFmtId="165" fontId="12" fillId="0" borderId="0" xfId="3" applyNumberFormat="1" applyFont="1" applyBorder="1" applyAlignment="1">
      <alignment vertical="center"/>
    </xf>
    <xf numFmtId="1" fontId="10" fillId="0" borderId="0" xfId="3" quotePrefix="1" applyNumberFormat="1" applyFont="1" applyBorder="1" applyAlignment="1">
      <alignment horizontal="center" vertical="center"/>
    </xf>
    <xf numFmtId="49" fontId="10" fillId="0" borderId="0" xfId="3" applyNumberFormat="1" applyFont="1" applyBorder="1" applyAlignment="1">
      <alignment vertical="center" wrapText="1"/>
    </xf>
    <xf numFmtId="0" fontId="10" fillId="0" borderId="0" xfId="3" applyNumberFormat="1" applyFont="1" applyAlignment="1">
      <alignment vertical="center"/>
    </xf>
    <xf numFmtId="165" fontId="10" fillId="0" borderId="0" xfId="3" applyNumberFormat="1" applyFont="1" applyBorder="1" applyAlignment="1">
      <alignment horizontal="right" vertical="center"/>
    </xf>
    <xf numFmtId="49" fontId="10" fillId="0" borderId="0" xfId="3" applyNumberFormat="1" applyFont="1" applyAlignment="1">
      <alignment vertical="center" wrapText="1"/>
    </xf>
    <xf numFmtId="1" fontId="10" fillId="0" borderId="8" xfId="3" applyNumberFormat="1" applyFont="1" applyBorder="1" applyAlignment="1">
      <alignment horizontal="center" vertical="center"/>
    </xf>
    <xf numFmtId="0" fontId="12" fillId="0" borderId="8" xfId="3" applyFont="1" applyBorder="1" applyAlignment="1">
      <alignment horizontal="right" vertical="center"/>
    </xf>
    <xf numFmtId="165" fontId="12" fillId="0" borderId="8" xfId="3" applyNumberFormat="1" applyFont="1" applyBorder="1" applyAlignment="1">
      <alignment horizontal="right" vertical="center"/>
    </xf>
    <xf numFmtId="0" fontId="12" fillId="0" borderId="0" xfId="3" applyFont="1" applyBorder="1" applyAlignment="1">
      <alignment horizontal="right" vertical="center"/>
    </xf>
    <xf numFmtId="165" fontId="12" fillId="0" borderId="0" xfId="3" applyNumberFormat="1" applyFont="1" applyBorder="1" applyAlignment="1">
      <alignment horizontal="right" vertical="center"/>
    </xf>
    <xf numFmtId="165" fontId="10" fillId="0" borderId="0" xfId="3" applyNumberFormat="1" applyFont="1" applyAlignment="1">
      <alignment horizontal="right" vertical="center"/>
    </xf>
    <xf numFmtId="165" fontId="12" fillId="0" borderId="6" xfId="3" applyNumberFormat="1" applyFont="1" applyBorder="1" applyAlignment="1">
      <alignment vertical="center"/>
    </xf>
    <xf numFmtId="0" fontId="12" fillId="0" borderId="0" xfId="3" applyFont="1" applyAlignment="1">
      <alignment vertical="center"/>
    </xf>
    <xf numFmtId="0" fontId="10" fillId="0" borderId="0" xfId="3" applyNumberFormat="1" applyFont="1" applyAlignment="1" applyProtection="1">
      <alignment vertical="center" wrapText="1"/>
      <protection locked="0"/>
    </xf>
    <xf numFmtId="165" fontId="12" fillId="0" borderId="9" xfId="3" applyNumberFormat="1" applyFont="1" applyBorder="1" applyAlignment="1">
      <alignment horizontal="right" vertical="center"/>
    </xf>
    <xf numFmtId="1" fontId="10" fillId="0" borderId="10" xfId="3" applyNumberFormat="1" applyFont="1" applyBorder="1" applyAlignment="1">
      <alignment horizontal="center" vertical="center"/>
    </xf>
    <xf numFmtId="0" fontId="12" fillId="0" borderId="10" xfId="3" applyFont="1" applyBorder="1" applyAlignment="1">
      <alignment horizontal="right" vertical="center"/>
    </xf>
    <xf numFmtId="165" fontId="12" fillId="0" borderId="10" xfId="3" applyNumberFormat="1" applyFont="1" applyBorder="1" applyAlignment="1">
      <alignment horizontal="right" vertical="center"/>
    </xf>
    <xf numFmtId="1" fontId="0" fillId="0" borderId="0" xfId="0" applyNumberFormat="1" applyAlignment="1">
      <alignment horizontal="center"/>
    </xf>
    <xf numFmtId="0" fontId="10" fillId="0" borderId="0" xfId="3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49" fontId="16" fillId="0" borderId="0" xfId="0" applyNumberFormat="1" applyFont="1" applyBorder="1"/>
    <xf numFmtId="165" fontId="15" fillId="0" borderId="0" xfId="0" applyNumberFormat="1" applyFont="1" applyBorder="1" applyAlignment="1"/>
    <xf numFmtId="0" fontId="15" fillId="0" borderId="10" xfId="0" applyFont="1" applyBorder="1" applyAlignment="1">
      <alignment horizontal="center" vertical="top"/>
    </xf>
    <xf numFmtId="49" fontId="15" fillId="0" borderId="10" xfId="0" applyNumberFormat="1" applyFont="1" applyBorder="1" applyAlignment="1">
      <alignment wrapText="1"/>
    </xf>
    <xf numFmtId="165" fontId="15" fillId="0" borderId="10" xfId="0" applyNumberFormat="1" applyFont="1" applyBorder="1" applyAlignment="1"/>
    <xf numFmtId="166" fontId="15" fillId="0" borderId="0" xfId="0" applyNumberFormat="1" applyFont="1" applyBorder="1" applyAlignment="1"/>
    <xf numFmtId="49" fontId="15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horizontal="center" vertical="top"/>
    </xf>
    <xf numFmtId="166" fontId="17" fillId="0" borderId="0" xfId="0" applyNumberFormat="1" applyFont="1" applyBorder="1" applyAlignment="1"/>
    <xf numFmtId="166" fontId="18" fillId="0" borderId="0" xfId="0" applyNumberFormat="1" applyFont="1" applyBorder="1" applyAlignment="1"/>
    <xf numFmtId="165" fontId="15" fillId="0" borderId="0" xfId="0" applyNumberFormat="1" applyFont="1"/>
    <xf numFmtId="165" fontId="18" fillId="0" borderId="13" xfId="0" applyNumberFormat="1" applyFont="1" applyBorder="1" applyAlignment="1">
      <alignment horizontal="center" vertical="center" wrapText="1"/>
    </xf>
    <xf numFmtId="165" fontId="18" fillId="0" borderId="14" xfId="0" applyNumberFormat="1" applyFont="1" applyBorder="1" applyAlignment="1">
      <alignment horizontal="center" vertical="center" wrapText="1"/>
    </xf>
    <xf numFmtId="165" fontId="18" fillId="0" borderId="15" xfId="0" applyNumberFormat="1" applyFont="1" applyFill="1" applyBorder="1" applyAlignment="1">
      <alignment horizontal="center" vertical="center" wrapText="1"/>
    </xf>
    <xf numFmtId="165" fontId="15" fillId="0" borderId="16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 vertical="center" wrapText="1"/>
    </xf>
    <xf numFmtId="165" fontId="15" fillId="0" borderId="17" xfId="0" applyNumberFormat="1" applyFont="1" applyFill="1" applyBorder="1" applyAlignment="1">
      <alignment horizontal="center" vertical="center" wrapText="1"/>
    </xf>
    <xf numFmtId="165" fontId="19" fillId="0" borderId="16" xfId="0" applyNumberFormat="1" applyFont="1" applyBorder="1"/>
    <xf numFmtId="165" fontId="19" fillId="0" borderId="1" xfId="0" applyNumberFormat="1" applyFont="1" applyBorder="1"/>
    <xf numFmtId="165" fontId="18" fillId="0" borderId="1" xfId="0" applyNumberFormat="1" applyFont="1" applyBorder="1"/>
    <xf numFmtId="165" fontId="15" fillId="0" borderId="1" xfId="0" applyNumberFormat="1" applyFont="1" applyBorder="1"/>
    <xf numFmtId="3" fontId="15" fillId="0" borderId="1" xfId="0" applyNumberFormat="1" applyFont="1" applyBorder="1"/>
    <xf numFmtId="165" fontId="18" fillId="0" borderId="3" xfId="0" applyNumberFormat="1" applyFont="1" applyBorder="1"/>
    <xf numFmtId="0" fontId="5" fillId="0" borderId="17" xfId="0" applyFont="1" applyBorder="1"/>
    <xf numFmtId="165" fontId="15" fillId="0" borderId="16" xfId="0" applyNumberFormat="1" applyFont="1" applyBorder="1" applyAlignment="1">
      <alignment horizontal="center"/>
    </xf>
    <xf numFmtId="0" fontId="17" fillId="0" borderId="1" xfId="0" applyFont="1" applyBorder="1"/>
    <xf numFmtId="165" fontId="15" fillId="0" borderId="18" xfId="0" applyNumberFormat="1" applyFont="1" applyBorder="1" applyAlignment="1">
      <alignment horizontal="center"/>
    </xf>
    <xf numFmtId="0" fontId="17" fillId="0" borderId="19" xfId="0" applyFont="1" applyBorder="1"/>
    <xf numFmtId="3" fontId="20" fillId="0" borderId="22" xfId="0" applyNumberFormat="1" applyFont="1" applyBorder="1"/>
    <xf numFmtId="165" fontId="19" fillId="0" borderId="23" xfId="0" applyNumberFormat="1" applyFont="1" applyBorder="1" applyAlignment="1">
      <alignment horizontal="left"/>
    </xf>
    <xf numFmtId="3" fontId="15" fillId="0" borderId="26" xfId="0" applyNumberFormat="1" applyFont="1" applyBorder="1" applyAlignment="1">
      <alignment horizontal="center"/>
    </xf>
    <xf numFmtId="165" fontId="18" fillId="0" borderId="2" xfId="0" applyNumberFormat="1" applyFont="1" applyBorder="1" applyAlignment="1">
      <alignment horizontal="left"/>
    </xf>
    <xf numFmtId="3" fontId="20" fillId="0" borderId="29" xfId="0" applyNumberFormat="1" applyFont="1" applyBorder="1"/>
    <xf numFmtId="165" fontId="19" fillId="0" borderId="30" xfId="0" applyNumberFormat="1" applyFont="1" applyBorder="1"/>
    <xf numFmtId="0" fontId="5" fillId="0" borderId="0" xfId="0" applyFont="1"/>
    <xf numFmtId="0" fontId="6" fillId="0" borderId="0" xfId="0" applyFont="1"/>
    <xf numFmtId="169" fontId="4" fillId="0" borderId="0" xfId="0" applyNumberFormat="1" applyFont="1"/>
    <xf numFmtId="3" fontId="21" fillId="0" borderId="0" xfId="0" applyNumberFormat="1" applyFont="1"/>
    <xf numFmtId="3" fontId="22" fillId="0" borderId="8" xfId="0" applyNumberFormat="1" applyFont="1" applyBorder="1"/>
    <xf numFmtId="3" fontId="23" fillId="0" borderId="0" xfId="0" applyNumberFormat="1" applyFont="1" applyAlignment="1">
      <alignment horizontal="center"/>
    </xf>
    <xf numFmtId="3" fontId="23" fillId="0" borderId="0" xfId="0" applyNumberFormat="1" applyFont="1"/>
    <xf numFmtId="3" fontId="25" fillId="0" borderId="0" xfId="0" applyNumberFormat="1" applyFont="1" applyAlignment="1">
      <alignment horizontal="center"/>
    </xf>
    <xf numFmtId="165" fontId="24" fillId="0" borderId="1" xfId="0" applyNumberFormat="1" applyFont="1" applyBorder="1" applyAlignment="1">
      <alignment horizontal="center"/>
    </xf>
    <xf numFmtId="165" fontId="23" fillId="0" borderId="1" xfId="0" applyNumberFormat="1" applyFont="1" applyBorder="1" applyAlignment="1">
      <alignment horizontal="right"/>
    </xf>
    <xf numFmtId="165" fontId="23" fillId="0" borderId="1" xfId="0" applyNumberFormat="1" applyFont="1" applyBorder="1"/>
    <xf numFmtId="3" fontId="24" fillId="2" borderId="1" xfId="0" applyNumberFormat="1" applyFont="1" applyFill="1" applyBorder="1" applyAlignment="1">
      <alignment horizontal="right" vertical="center"/>
    </xf>
    <xf numFmtId="165" fontId="24" fillId="2" borderId="1" xfId="0" applyNumberFormat="1" applyFont="1" applyFill="1" applyBorder="1"/>
    <xf numFmtId="9" fontId="24" fillId="2" borderId="1" xfId="0" applyNumberFormat="1" applyFont="1" applyFill="1" applyBorder="1"/>
    <xf numFmtId="0" fontId="2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6" fillId="0" borderId="0" xfId="0" applyFont="1"/>
    <xf numFmtId="0" fontId="17" fillId="0" borderId="43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44" xfId="0" applyFont="1" applyBorder="1"/>
    <xf numFmtId="0" fontId="22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/>
    </xf>
    <xf numFmtId="165" fontId="22" fillId="0" borderId="48" xfId="0" applyNumberFormat="1" applyFont="1" applyBorder="1"/>
    <xf numFmtId="9" fontId="17" fillId="0" borderId="49" xfId="0" applyNumberFormat="1" applyFont="1" applyBorder="1"/>
    <xf numFmtId="0" fontId="17" fillId="0" borderId="50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165" fontId="17" fillId="0" borderId="34" xfId="0" applyNumberFormat="1" applyFont="1" applyBorder="1"/>
    <xf numFmtId="0" fontId="17" fillId="0" borderId="52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5" fontId="17" fillId="0" borderId="1" xfId="0" applyNumberFormat="1" applyFont="1" applyBorder="1"/>
    <xf numFmtId="9" fontId="17" fillId="0" borderId="53" xfId="0" applyNumberFormat="1" applyFont="1" applyBorder="1"/>
    <xf numFmtId="49" fontId="17" fillId="0" borderId="1" xfId="0" applyNumberFormat="1" applyFont="1" applyBorder="1" applyAlignment="1">
      <alignment horizontal="center"/>
    </xf>
    <xf numFmtId="0" fontId="22" fillId="0" borderId="54" xfId="0" applyFont="1" applyBorder="1" applyAlignment="1">
      <alignment horizontal="center"/>
    </xf>
    <xf numFmtId="165" fontId="22" fillId="0" borderId="55" xfId="0" applyNumberFormat="1" applyFont="1" applyBorder="1"/>
    <xf numFmtId="0" fontId="22" fillId="0" borderId="52" xfId="0" applyFont="1" applyBorder="1" applyAlignment="1">
      <alignment horizontal="center"/>
    </xf>
    <xf numFmtId="165" fontId="22" fillId="0" borderId="1" xfId="0" applyNumberFormat="1" applyFont="1" applyBorder="1"/>
    <xf numFmtId="165" fontId="0" fillId="0" borderId="0" xfId="0" applyNumberFormat="1" applyFont="1" applyBorder="1"/>
    <xf numFmtId="49" fontId="17" fillId="0" borderId="3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22" fillId="0" borderId="56" xfId="0" applyFont="1" applyBorder="1" applyAlignment="1">
      <alignment horizontal="center"/>
    </xf>
    <xf numFmtId="165" fontId="22" fillId="0" borderId="19" xfId="0" applyNumberFormat="1" applyFont="1" applyBorder="1"/>
    <xf numFmtId="9" fontId="17" fillId="0" borderId="57" xfId="0" applyNumberFormat="1" applyFont="1" applyBorder="1"/>
    <xf numFmtId="3" fontId="17" fillId="0" borderId="0" xfId="0" applyNumberFormat="1" applyFont="1"/>
    <xf numFmtId="0" fontId="17" fillId="0" borderId="58" xfId="0" applyFont="1" applyBorder="1"/>
    <xf numFmtId="165" fontId="22" fillId="0" borderId="59" xfId="0" applyNumberFormat="1" applyFont="1" applyBorder="1"/>
    <xf numFmtId="0" fontId="17" fillId="0" borderId="60" xfId="0" applyFont="1" applyBorder="1" applyAlignment="1">
      <alignment horizontal="center"/>
    </xf>
    <xf numFmtId="165" fontId="17" fillId="0" borderId="33" xfId="0" applyNumberFormat="1" applyFont="1" applyBorder="1"/>
    <xf numFmtId="9" fontId="17" fillId="0" borderId="64" xfId="0" applyNumberFormat="1" applyFont="1" applyBorder="1"/>
    <xf numFmtId="3" fontId="17" fillId="0" borderId="66" xfId="0" applyNumberFormat="1" applyFont="1" applyBorder="1"/>
    <xf numFmtId="9" fontId="17" fillId="0" borderId="67" xfId="0" applyNumberFormat="1" applyFont="1" applyBorder="1"/>
    <xf numFmtId="3" fontId="0" fillId="0" borderId="1" xfId="0" applyNumberFormat="1" applyFont="1" applyBorder="1"/>
    <xf numFmtId="3" fontId="0" fillId="0" borderId="19" xfId="0" applyNumberFormat="1" applyFont="1" applyBorder="1"/>
    <xf numFmtId="3" fontId="31" fillId="0" borderId="0" xfId="4" applyNumberFormat="1" applyFont="1"/>
    <xf numFmtId="3" fontId="30" fillId="2" borderId="29" xfId="0" applyNumberFormat="1" applyFont="1" applyFill="1" applyBorder="1" applyAlignment="1">
      <alignment horizontal="center"/>
    </xf>
    <xf numFmtId="3" fontId="30" fillId="0" borderId="69" xfId="0" applyNumberFormat="1" applyFont="1" applyBorder="1" applyAlignment="1">
      <alignment horizontal="center"/>
    </xf>
    <xf numFmtId="3" fontId="31" fillId="0" borderId="35" xfId="4" applyNumberFormat="1" applyFont="1" applyBorder="1" applyAlignment="1">
      <alignment horizontal="center" wrapText="1"/>
    </xf>
    <xf numFmtId="3" fontId="31" fillId="0" borderId="71" xfId="4" applyNumberFormat="1" applyFont="1" applyBorder="1" applyAlignment="1">
      <alignment horizontal="center" vertical="center" wrapText="1"/>
    </xf>
    <xf numFmtId="3" fontId="31" fillId="0" borderId="35" xfId="4" applyNumberFormat="1" applyFont="1" applyBorder="1" applyAlignment="1">
      <alignment horizontal="center"/>
    </xf>
    <xf numFmtId="3" fontId="31" fillId="3" borderId="71" xfId="4" applyNumberFormat="1" applyFont="1" applyFill="1" applyBorder="1"/>
    <xf numFmtId="3" fontId="31" fillId="0" borderId="16" xfId="4" applyNumberFormat="1" applyFont="1" applyBorder="1" applyAlignment="1">
      <alignment horizontal="center"/>
    </xf>
    <xf numFmtId="3" fontId="31" fillId="3" borderId="73" xfId="4" applyNumberFormat="1" applyFont="1" applyFill="1" applyBorder="1"/>
    <xf numFmtId="3" fontId="31" fillId="0" borderId="74" xfId="4" applyNumberFormat="1" applyFont="1" applyBorder="1" applyAlignment="1">
      <alignment horizontal="center"/>
    </xf>
    <xf numFmtId="3" fontId="32" fillId="0" borderId="0" xfId="4" applyNumberFormat="1" applyFont="1"/>
    <xf numFmtId="0" fontId="0" fillId="0" borderId="0" xfId="0" applyFont="1"/>
    <xf numFmtId="165" fontId="31" fillId="3" borderId="73" xfId="4" applyNumberFormat="1" applyFont="1" applyFill="1" applyBorder="1"/>
    <xf numFmtId="165" fontId="30" fillId="0" borderId="69" xfId="4" applyNumberFormat="1" applyFont="1" applyBorder="1"/>
    <xf numFmtId="0" fontId="15" fillId="0" borderId="0" xfId="0" applyFont="1" applyAlignment="1">
      <alignment vertical="center"/>
    </xf>
    <xf numFmtId="0" fontId="15" fillId="0" borderId="3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169" fontId="15" fillId="0" borderId="1" xfId="0" applyNumberFormat="1" applyFont="1" applyBorder="1" applyAlignment="1">
      <alignment vertical="center"/>
    </xf>
    <xf numFmtId="165" fontId="15" fillId="0" borderId="1" xfId="0" applyNumberFormat="1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8" fillId="0" borderId="36" xfId="0" applyFont="1" applyBorder="1" applyAlignment="1">
      <alignment vertical="center"/>
    </xf>
    <xf numFmtId="0" fontId="18" fillId="0" borderId="55" xfId="0" applyFont="1" applyBorder="1" applyAlignment="1">
      <alignment horizontal="right" vertical="center"/>
    </xf>
    <xf numFmtId="169" fontId="18" fillId="0" borderId="55" xfId="0" applyNumberFormat="1" applyFont="1" applyBorder="1" applyAlignment="1">
      <alignment vertical="center"/>
    </xf>
    <xf numFmtId="165" fontId="18" fillId="0" borderId="55" xfId="0" applyNumberFormat="1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10" fontId="15" fillId="0" borderId="0" xfId="0" applyNumberFormat="1" applyFont="1" applyAlignment="1">
      <alignment vertical="center"/>
    </xf>
    <xf numFmtId="0" fontId="37" fillId="0" borderId="0" xfId="0" applyFont="1" applyAlignment="1"/>
    <xf numFmtId="0" fontId="0" fillId="0" borderId="0" xfId="0" applyFont="1" applyAlignment="1"/>
    <xf numFmtId="0" fontId="37" fillId="0" borderId="0" xfId="0" applyFont="1"/>
    <xf numFmtId="0" fontId="38" fillId="0" borderId="0" xfId="0" applyFont="1"/>
    <xf numFmtId="0" fontId="0" fillId="0" borderId="0" xfId="0" applyFont="1" applyAlignment="1">
      <alignment horizontal="center"/>
    </xf>
    <xf numFmtId="0" fontId="39" fillId="0" borderId="1" xfId="0" applyFont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/>
    </xf>
    <xf numFmtId="0" fontId="39" fillId="0" borderId="1" xfId="0" applyFont="1" applyBorder="1" applyAlignment="1">
      <alignment vertical="center"/>
    </xf>
    <xf numFmtId="171" fontId="39" fillId="0" borderId="1" xfId="0" applyNumberFormat="1" applyFont="1" applyBorder="1" applyAlignment="1">
      <alignment vertical="center"/>
    </xf>
    <xf numFmtId="171" fontId="39" fillId="0" borderId="34" xfId="0" applyNumberFormat="1" applyFont="1" applyBorder="1" applyAlignment="1">
      <alignment vertical="center"/>
    </xf>
    <xf numFmtId="171" fontId="39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vertical="center" wrapText="1"/>
    </xf>
    <xf numFmtId="0" fontId="39" fillId="0" borderId="19" xfId="0" applyFont="1" applyBorder="1" applyAlignment="1">
      <alignment vertical="center"/>
    </xf>
    <xf numFmtId="171" fontId="39" fillId="0" borderId="19" xfId="0" applyNumberFormat="1" applyFont="1" applyBorder="1" applyAlignment="1">
      <alignment vertical="center"/>
    </xf>
    <xf numFmtId="171" fontId="39" fillId="0" borderId="33" xfId="0" applyNumberFormat="1" applyFont="1" applyBorder="1" applyAlignment="1">
      <alignment vertical="center"/>
    </xf>
    <xf numFmtId="171" fontId="40" fillId="0" borderId="34" xfId="0" applyNumberFormat="1" applyFont="1" applyBorder="1" applyAlignment="1">
      <alignment vertical="center"/>
    </xf>
    <xf numFmtId="171" fontId="40" fillId="0" borderId="66" xfId="0" applyNumberFormat="1" applyFont="1" applyBorder="1" applyAlignment="1">
      <alignment vertical="center"/>
    </xf>
    <xf numFmtId="171" fontId="41" fillId="0" borderId="34" xfId="0" applyNumberFormat="1" applyFont="1" applyBorder="1" applyAlignment="1">
      <alignment vertical="center"/>
    </xf>
    <xf numFmtId="0" fontId="39" fillId="0" borderId="1" xfId="0" applyFont="1" applyBorder="1" applyAlignment="1">
      <alignment horizontal="left" vertical="center"/>
    </xf>
    <xf numFmtId="0" fontId="39" fillId="0" borderId="19" xfId="0" applyFont="1" applyBorder="1" applyAlignment="1">
      <alignment horizontal="left" vertical="center"/>
    </xf>
    <xf numFmtId="168" fontId="0" fillId="0" borderId="0" xfId="0" applyNumberFormat="1"/>
    <xf numFmtId="171" fontId="40" fillId="0" borderId="2" xfId="0" applyNumberFormat="1" applyFont="1" applyBorder="1" applyAlignment="1">
      <alignment vertical="center"/>
    </xf>
    <xf numFmtId="171" fontId="41" fillId="0" borderId="48" xfId="0" applyNumberFormat="1" applyFont="1" applyBorder="1" applyAlignment="1">
      <alignment vertical="center"/>
    </xf>
    <xf numFmtId="171" fontId="40" fillId="0" borderId="30" xfId="0" applyNumberFormat="1" applyFont="1" applyBorder="1" applyAlignment="1">
      <alignment vertical="center"/>
    </xf>
    <xf numFmtId="171" fontId="43" fillId="0" borderId="34" xfId="0" applyNumberFormat="1" applyFont="1" applyBorder="1" applyAlignment="1">
      <alignment vertical="center"/>
    </xf>
    <xf numFmtId="171" fontId="43" fillId="0" borderId="19" xfId="0" applyNumberFormat="1" applyFont="1" applyBorder="1" applyAlignment="1">
      <alignment vertical="center"/>
    </xf>
    <xf numFmtId="171" fontId="43" fillId="0" borderId="1" xfId="0" applyNumberFormat="1" applyFont="1" applyBorder="1" applyAlignment="1">
      <alignment vertical="center"/>
    </xf>
    <xf numFmtId="49" fontId="44" fillId="0" borderId="1" xfId="0" applyNumberFormat="1" applyFont="1" applyBorder="1"/>
    <xf numFmtId="171" fontId="41" fillId="0" borderId="42" xfId="0" applyNumberFormat="1" applyFont="1" applyBorder="1" applyAlignment="1">
      <alignment vertical="center"/>
    </xf>
    <xf numFmtId="0" fontId="1" fillId="0" borderId="0" xfId="0" applyFont="1"/>
    <xf numFmtId="0" fontId="45" fillId="0" borderId="0" xfId="0" applyFont="1"/>
    <xf numFmtId="0" fontId="46" fillId="0" borderId="0" xfId="0" applyFont="1"/>
    <xf numFmtId="0" fontId="0" fillId="0" borderId="68" xfId="0" applyFont="1" applyBorder="1"/>
    <xf numFmtId="0" fontId="15" fillId="0" borderId="0" xfId="0" applyFont="1" applyFill="1"/>
    <xf numFmtId="0" fontId="47" fillId="0" borderId="0" xfId="0" applyFont="1" applyFill="1"/>
    <xf numFmtId="0" fontId="0" fillId="0" borderId="8" xfId="0" applyBorder="1"/>
    <xf numFmtId="0" fontId="47" fillId="0" borderId="8" xfId="0" applyFont="1" applyFill="1" applyBorder="1"/>
    <xf numFmtId="5" fontId="47" fillId="0" borderId="8" xfId="0" applyNumberFormat="1" applyFont="1" applyFill="1" applyBorder="1"/>
    <xf numFmtId="0" fontId="48" fillId="0" borderId="0" xfId="0" applyFont="1"/>
    <xf numFmtId="0" fontId="47" fillId="0" borderId="0" xfId="0" applyFont="1"/>
    <xf numFmtId="0" fontId="49" fillId="0" borderId="0" xfId="0" applyFont="1"/>
    <xf numFmtId="166" fontId="49" fillId="0" borderId="0" xfId="0" applyNumberFormat="1" applyFont="1"/>
    <xf numFmtId="165" fontId="31" fillId="3" borderId="80" xfId="4" applyNumberFormat="1" applyFont="1" applyFill="1" applyBorder="1"/>
    <xf numFmtId="3" fontId="30" fillId="0" borderId="40" xfId="4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23" fillId="0" borderId="1" xfId="2" applyNumberFormat="1" applyFont="1" applyFill="1" applyBorder="1" applyAlignment="1">
      <alignment horizontal="right"/>
    </xf>
    <xf numFmtId="165" fontId="24" fillId="0" borderId="1" xfId="2" applyNumberFormat="1" applyFont="1" applyFill="1" applyBorder="1" applyAlignment="1">
      <alignment horizontal="right"/>
    </xf>
    <xf numFmtId="165" fontId="0" fillId="0" borderId="17" xfId="2" applyNumberFormat="1" applyFont="1" applyBorder="1"/>
    <xf numFmtId="165" fontId="0" fillId="0" borderId="39" xfId="2" applyNumberFormat="1" applyFont="1" applyBorder="1"/>
    <xf numFmtId="165" fontId="0" fillId="0" borderId="41" xfId="2" applyNumberFormat="1" applyFont="1" applyBorder="1"/>
    <xf numFmtId="0" fontId="17" fillId="0" borderId="0" xfId="0" applyFont="1" applyAlignment="1">
      <alignment horizontal="right"/>
    </xf>
    <xf numFmtId="165" fontId="0" fillId="0" borderId="0" xfId="0" applyNumberFormat="1" applyFont="1" applyFill="1" applyAlignment="1"/>
    <xf numFmtId="165" fontId="52" fillId="0" borderId="0" xfId="0" applyNumberFormat="1" applyFont="1" applyAlignment="1">
      <alignment horizontal="right"/>
    </xf>
    <xf numFmtId="165" fontId="53" fillId="0" borderId="82" xfId="0" applyNumberFormat="1" applyFont="1" applyBorder="1"/>
    <xf numFmtId="165" fontId="53" fillId="0" borderId="87" xfId="0" applyNumberFormat="1" applyFont="1" applyBorder="1" applyAlignment="1">
      <alignment horizontal="center"/>
    </xf>
    <xf numFmtId="165" fontId="53" fillId="0" borderId="88" xfId="0" applyNumberFormat="1" applyFont="1" applyBorder="1"/>
    <xf numFmtId="165" fontId="53" fillId="0" borderId="89" xfId="0" applyNumberFormat="1" applyFont="1" applyBorder="1" applyAlignment="1">
      <alignment horizontal="center" vertical="center" wrapText="1"/>
    </xf>
    <xf numFmtId="165" fontId="53" fillId="0" borderId="90" xfId="0" applyNumberFormat="1" applyFont="1" applyBorder="1" applyAlignment="1">
      <alignment horizontal="center" vertical="center" wrapText="1"/>
    </xf>
    <xf numFmtId="165" fontId="53" fillId="0" borderId="107" xfId="0" applyNumberFormat="1" applyFont="1" applyBorder="1" applyAlignment="1">
      <alignment horizontal="center" vertical="center" wrapText="1"/>
    </xf>
    <xf numFmtId="165" fontId="53" fillId="0" borderId="91" xfId="0" applyNumberFormat="1" applyFont="1" applyBorder="1" applyAlignment="1">
      <alignment horizontal="center" vertical="center" wrapText="1"/>
    </xf>
    <xf numFmtId="165" fontId="53" fillId="0" borderId="92" xfId="0" applyNumberFormat="1" applyFont="1" applyBorder="1" applyAlignment="1">
      <alignment horizontal="center" vertical="center"/>
    </xf>
    <xf numFmtId="165" fontId="54" fillId="2" borderId="93" xfId="0" applyNumberFormat="1" applyFont="1" applyFill="1" applyBorder="1" applyAlignment="1">
      <alignment horizontal="center" vertical="center" wrapText="1"/>
    </xf>
    <xf numFmtId="165" fontId="0" fillId="0" borderId="7" xfId="0" applyNumberFormat="1" applyBorder="1"/>
    <xf numFmtId="165" fontId="0" fillId="0" borderId="34" xfId="0" applyNumberFormat="1" applyBorder="1"/>
    <xf numFmtId="165" fontId="0" fillId="0" borderId="94" xfId="0" applyNumberFormat="1" applyBorder="1"/>
    <xf numFmtId="165" fontId="54" fillId="2" borderId="96" xfId="0" applyNumberFormat="1" applyFont="1" applyFill="1" applyBorder="1" applyAlignment="1">
      <alignment horizontal="center" vertical="center" wrapText="1"/>
    </xf>
    <xf numFmtId="165" fontId="0" fillId="0" borderId="4" xfId="0" applyNumberFormat="1" applyBorder="1"/>
    <xf numFmtId="165" fontId="0" fillId="0" borderId="97" xfId="0" applyNumberFormat="1" applyBorder="1"/>
    <xf numFmtId="165" fontId="54" fillId="2" borderId="71" xfId="0" applyNumberFormat="1" applyFont="1" applyFill="1" applyBorder="1" applyAlignment="1">
      <alignment horizontal="center" vertical="center" wrapText="1"/>
    </xf>
    <xf numFmtId="165" fontId="54" fillId="2" borderId="69" xfId="0" applyNumberFormat="1" applyFont="1" applyFill="1" applyBorder="1" applyAlignment="1">
      <alignment horizontal="center" vertical="center" wrapText="1"/>
    </xf>
    <xf numFmtId="165" fontId="54" fillId="2" borderId="73" xfId="0" applyNumberFormat="1" applyFont="1" applyFill="1" applyBorder="1" applyAlignment="1">
      <alignment horizontal="center" vertical="center" wrapText="1"/>
    </xf>
    <xf numFmtId="165" fontId="54" fillId="2" borderId="98" xfId="0" applyNumberFormat="1" applyFont="1" applyFill="1" applyBorder="1" applyAlignment="1">
      <alignment horizontal="center" vertical="center" wrapText="1"/>
    </xf>
    <xf numFmtId="165" fontId="0" fillId="0" borderId="63" xfId="0" applyNumberFormat="1" applyBorder="1"/>
    <xf numFmtId="165" fontId="0" fillId="0" borderId="33" xfId="0" applyNumberFormat="1" applyBorder="1"/>
    <xf numFmtId="165" fontId="0" fillId="0" borderId="99" xfId="0" applyNumberFormat="1" applyBorder="1"/>
    <xf numFmtId="165" fontId="0" fillId="0" borderId="100" xfId="0" applyNumberFormat="1" applyBorder="1"/>
    <xf numFmtId="165" fontId="55" fillId="2" borderId="101" xfId="0" applyNumberFormat="1" applyFont="1" applyFill="1" applyBorder="1" applyAlignment="1">
      <alignment horizontal="center" vertical="center" wrapText="1"/>
    </xf>
    <xf numFmtId="165" fontId="56" fillId="0" borderId="102" xfId="0" applyNumberFormat="1" applyFont="1" applyBorder="1"/>
    <xf numFmtId="165" fontId="56" fillId="0" borderId="108" xfId="0" applyNumberFormat="1" applyFont="1" applyBorder="1"/>
    <xf numFmtId="165" fontId="56" fillId="0" borderId="103" xfId="0" applyNumberFormat="1" applyFont="1" applyBorder="1"/>
    <xf numFmtId="165" fontId="56" fillId="0" borderId="104" xfId="0" applyNumberFormat="1" applyFont="1" applyBorder="1"/>
    <xf numFmtId="165" fontId="54" fillId="2" borderId="74" xfId="0" applyNumberFormat="1" applyFont="1" applyFill="1" applyBorder="1" applyAlignment="1">
      <alignment horizontal="center" vertical="center" wrapText="1"/>
    </xf>
    <xf numFmtId="165" fontId="54" fillId="2" borderId="16" xfId="0" applyNumberFormat="1" applyFont="1" applyFill="1" applyBorder="1" applyAlignment="1">
      <alignment horizontal="center" vertical="center" wrapText="1"/>
    </xf>
    <xf numFmtId="165" fontId="54" fillId="2" borderId="36" xfId="0" applyNumberFormat="1" applyFont="1" applyFill="1" applyBorder="1" applyAlignment="1">
      <alignment horizontal="center" vertical="center" wrapText="1"/>
    </xf>
    <xf numFmtId="165" fontId="54" fillId="2" borderId="35" xfId="0" applyNumberFormat="1" applyFont="1" applyFill="1" applyBorder="1" applyAlignment="1">
      <alignment horizontal="center" vertical="center" wrapText="1"/>
    </xf>
    <xf numFmtId="165" fontId="54" fillId="2" borderId="38" xfId="0" applyNumberFormat="1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55" fillId="2" borderId="105" xfId="0" applyNumberFormat="1" applyFont="1" applyFill="1" applyBorder="1" applyAlignment="1">
      <alignment horizontal="center" vertical="center" wrapText="1"/>
    </xf>
    <xf numFmtId="165" fontId="56" fillId="0" borderId="106" xfId="0" applyNumberFormat="1" applyFont="1" applyBorder="1"/>
    <xf numFmtId="0" fontId="25" fillId="0" borderId="0" xfId="0" applyFont="1" applyAlignment="1">
      <alignment horizontal="center"/>
    </xf>
    <xf numFmtId="0" fontId="5" fillId="0" borderId="38" xfId="0" applyFont="1" applyBorder="1" applyAlignment="1"/>
    <xf numFmtId="0" fontId="5" fillId="0" borderId="33" xfId="0" applyFont="1" applyBorder="1" applyAlignment="1"/>
    <xf numFmtId="0" fontId="0" fillId="0" borderId="81" xfId="0" applyBorder="1" applyAlignment="1"/>
    <xf numFmtId="0" fontId="0" fillId="0" borderId="5" xfId="0" applyBorder="1" applyAlignment="1"/>
    <xf numFmtId="0" fontId="0" fillId="0" borderId="4" xfId="0" applyBorder="1" applyAlignment="1"/>
    <xf numFmtId="165" fontId="53" fillId="0" borderId="29" xfId="0" applyNumberFormat="1" applyFont="1" applyBorder="1" applyAlignment="1">
      <alignment horizontal="center" vertical="center" wrapText="1"/>
    </xf>
    <xf numFmtId="165" fontId="53" fillId="0" borderId="30" xfId="0" applyNumberFormat="1" applyFont="1" applyBorder="1" applyAlignment="1">
      <alignment horizontal="center" vertical="center" wrapText="1"/>
    </xf>
    <xf numFmtId="165" fontId="53" fillId="0" borderId="32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1" fillId="0" borderId="35" xfId="0" applyFont="1" applyBorder="1"/>
    <xf numFmtId="0" fontId="1" fillId="0" borderId="36" xfId="0" applyFont="1" applyBorder="1"/>
    <xf numFmtId="0" fontId="1" fillId="0" borderId="34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69" xfId="0" applyBorder="1"/>
    <xf numFmtId="0" fontId="4" fillId="0" borderId="0" xfId="0" applyFont="1"/>
    <xf numFmtId="0" fontId="59" fillId="4" borderId="109" xfId="6" applyFont="1" applyFill="1" applyBorder="1" applyAlignment="1">
      <alignment horizontal="center" vertical="center"/>
    </xf>
    <xf numFmtId="0" fontId="59" fillId="4" borderId="109" xfId="6" applyFont="1" applyFill="1" applyBorder="1" applyAlignment="1">
      <alignment horizontal="center" vertical="center" wrapText="1"/>
    </xf>
    <xf numFmtId="0" fontId="60" fillId="0" borderId="109" xfId="6" applyFont="1" applyBorder="1" applyAlignment="1">
      <alignment wrapText="1"/>
    </xf>
    <xf numFmtId="49" fontId="60" fillId="0" borderId="109" xfId="6" applyNumberFormat="1" applyFont="1" applyBorder="1" applyAlignment="1">
      <alignment horizontal="center" vertical="center"/>
    </xf>
    <xf numFmtId="165" fontId="60" fillId="0" borderId="109" xfId="6" applyNumberFormat="1" applyFont="1" applyBorder="1" applyAlignment="1">
      <alignment vertical="center"/>
    </xf>
    <xf numFmtId="0" fontId="60" fillId="0" borderId="109" xfId="6" applyFont="1" applyBorder="1"/>
    <xf numFmtId="49" fontId="60" fillId="0" borderId="109" xfId="6" applyNumberFormat="1" applyFont="1" applyBorder="1" applyAlignment="1">
      <alignment horizontal="center"/>
    </xf>
    <xf numFmtId="0" fontId="59" fillId="0" borderId="109" xfId="6" applyFont="1" applyBorder="1"/>
    <xf numFmtId="165" fontId="59" fillId="4" borderId="109" xfId="6" applyNumberFormat="1" applyFont="1" applyFill="1" applyBorder="1" applyAlignment="1">
      <alignment vertical="center"/>
    </xf>
    <xf numFmtId="0" fontId="59" fillId="0" borderId="110" xfId="6" applyFont="1" applyBorder="1"/>
    <xf numFmtId="49" fontId="59" fillId="0" borderId="110" xfId="6" applyNumberFormat="1" applyFont="1" applyBorder="1" applyAlignment="1">
      <alignment horizontal="center" vertical="center"/>
    </xf>
    <xf numFmtId="165" fontId="59" fillId="4" borderId="110" xfId="6" applyNumberFormat="1" applyFont="1" applyFill="1" applyBorder="1" applyAlignment="1">
      <alignment vertical="center"/>
    </xf>
    <xf numFmtId="49" fontId="59" fillId="0" borderId="109" xfId="6" applyNumberFormat="1" applyFont="1" applyBorder="1" applyAlignment="1">
      <alignment horizontal="center"/>
    </xf>
    <xf numFmtId="165" fontId="59" fillId="4" borderId="109" xfId="6" applyNumberFormat="1" applyFont="1" applyFill="1" applyBorder="1"/>
    <xf numFmtId="165" fontId="0" fillId="0" borderId="0" xfId="0" applyNumberFormat="1" applyFill="1"/>
    <xf numFmtId="0" fontId="43" fillId="0" borderId="2" xfId="0" applyFont="1" applyBorder="1" applyAlignment="1">
      <alignment horizontal="center" vertical="center"/>
    </xf>
    <xf numFmtId="171" fontId="43" fillId="0" borderId="2" xfId="0" applyNumberFormat="1" applyFont="1" applyBorder="1" applyAlignment="1">
      <alignment vertical="center"/>
    </xf>
    <xf numFmtId="0" fontId="1" fillId="0" borderId="4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Border="1"/>
    <xf numFmtId="49" fontId="10" fillId="0" borderId="0" xfId="3" applyNumberFormat="1" applyFont="1" applyAlignment="1">
      <alignment horizontal="left" vertical="center"/>
    </xf>
    <xf numFmtId="165" fontId="0" fillId="0" borderId="95" xfId="0" applyNumberFormat="1" applyFill="1" applyBorder="1"/>
    <xf numFmtId="165" fontId="0" fillId="0" borderId="7" xfId="0" applyNumberFormat="1" applyFill="1" applyBorder="1"/>
    <xf numFmtId="165" fontId="0" fillId="0" borderId="34" xfId="0" applyNumberFormat="1" applyFill="1" applyBorder="1"/>
    <xf numFmtId="165" fontId="0" fillId="0" borderId="94" xfId="0" applyNumberFormat="1" applyFill="1" applyBorder="1"/>
    <xf numFmtId="165" fontId="0" fillId="0" borderId="4" xfId="0" applyNumberFormat="1" applyFill="1" applyBorder="1"/>
    <xf numFmtId="165" fontId="0" fillId="0" borderId="97" xfId="0" applyNumberFormat="1" applyFill="1" applyBorder="1"/>
    <xf numFmtId="165" fontId="52" fillId="0" borderId="95" xfId="0" applyNumberFormat="1" applyFont="1" applyFill="1" applyBorder="1"/>
    <xf numFmtId="165" fontId="0" fillId="0" borderId="111" xfId="0" applyNumberFormat="1" applyFill="1" applyBorder="1"/>
    <xf numFmtId="165" fontId="0" fillId="0" borderId="100" xfId="0" applyNumberFormat="1" applyFill="1" applyBorder="1"/>
    <xf numFmtId="0" fontId="0" fillId="0" borderId="0" xfId="0" applyAlignment="1">
      <alignment horizontal="right"/>
    </xf>
    <xf numFmtId="165" fontId="18" fillId="0" borderId="24" xfId="0" applyNumberFormat="1" applyFont="1" applyFill="1" applyBorder="1" applyAlignment="1">
      <alignment horizontal="right"/>
    </xf>
    <xf numFmtId="0" fontId="15" fillId="0" borderId="13" xfId="0" applyFont="1" applyFill="1" applyBorder="1" applyAlignment="1">
      <alignment horizontal="center" vertical="center" wrapText="1"/>
    </xf>
    <xf numFmtId="0" fontId="42" fillId="0" borderId="77" xfId="0" applyFont="1" applyBorder="1" applyAlignment="1">
      <alignment vertical="center"/>
    </xf>
    <xf numFmtId="0" fontId="42" fillId="0" borderId="78" xfId="0" applyFont="1" applyBorder="1" applyAlignment="1">
      <alignment vertical="center"/>
    </xf>
    <xf numFmtId="0" fontId="40" fillId="0" borderId="59" xfId="0" applyFont="1" applyBorder="1" applyAlignment="1">
      <alignment vertical="center"/>
    </xf>
    <xf numFmtId="0" fontId="39" fillId="0" borderId="14" xfId="0" applyFont="1" applyBorder="1" applyAlignment="1">
      <alignment vertical="center"/>
    </xf>
    <xf numFmtId="0" fontId="40" fillId="0" borderId="113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3" fillId="0" borderId="112" xfId="0" applyFont="1" applyBorder="1" applyAlignment="1">
      <alignment horizontal="center" vertical="center"/>
    </xf>
    <xf numFmtId="171" fontId="39" fillId="0" borderId="1" xfId="0" applyNumberFormat="1" applyFont="1" applyFill="1" applyBorder="1" applyAlignment="1">
      <alignment vertical="center"/>
    </xf>
    <xf numFmtId="171" fontId="39" fillId="0" borderId="19" xfId="0" applyNumberFormat="1" applyFont="1" applyFill="1" applyBorder="1" applyAlignment="1">
      <alignment vertical="center"/>
    </xf>
    <xf numFmtId="171" fontId="41" fillId="0" borderId="34" xfId="0" applyNumberFormat="1" applyFont="1" applyFill="1" applyBorder="1" applyAlignment="1">
      <alignment vertical="center"/>
    </xf>
    <xf numFmtId="171" fontId="43" fillId="0" borderId="1" xfId="0" applyNumberFormat="1" applyFont="1" applyFill="1" applyBorder="1" applyAlignment="1">
      <alignment vertical="center"/>
    </xf>
    <xf numFmtId="171" fontId="39" fillId="0" borderId="34" xfId="0" applyNumberFormat="1" applyFont="1" applyFill="1" applyBorder="1" applyAlignment="1">
      <alignment vertical="center"/>
    </xf>
    <xf numFmtId="171" fontId="39" fillId="0" borderId="2" xfId="0" applyNumberFormat="1" applyFont="1" applyFill="1" applyBorder="1" applyAlignment="1">
      <alignment vertical="center"/>
    </xf>
    <xf numFmtId="171" fontId="39" fillId="0" borderId="55" xfId="0" applyNumberFormat="1" applyFont="1" applyFill="1" applyBorder="1" applyAlignment="1">
      <alignment vertical="center"/>
    </xf>
    <xf numFmtId="165" fontId="1" fillId="0" borderId="0" xfId="0" applyNumberFormat="1" applyFont="1"/>
    <xf numFmtId="165" fontId="15" fillId="0" borderId="0" xfId="0" applyNumberFormat="1" applyFont="1" applyAlignment="1">
      <alignment horizontal="right"/>
    </xf>
    <xf numFmtId="0" fontId="57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168" fontId="0" fillId="0" borderId="1" xfId="0" applyNumberFormat="1" applyFill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1" fillId="0" borderId="1" xfId="0" applyFont="1" applyFill="1" applyBorder="1" applyAlignment="1">
      <alignment horizontal="center" vertical="center"/>
    </xf>
    <xf numFmtId="0" fontId="60" fillId="0" borderId="1" xfId="0" applyFont="1" applyFill="1" applyBorder="1"/>
    <xf numFmtId="10" fontId="0" fillId="0" borderId="1" xfId="7" applyNumberFormat="1" applyFont="1" applyFill="1" applyBorder="1"/>
    <xf numFmtId="164" fontId="0" fillId="0" borderId="1" xfId="0" applyNumberFormat="1" applyBorder="1" applyAlignment="1">
      <alignment wrapText="1"/>
    </xf>
    <xf numFmtId="168" fontId="1" fillId="0" borderId="1" xfId="0" applyNumberFormat="1" applyFont="1" applyFill="1" applyBorder="1"/>
    <xf numFmtId="168" fontId="0" fillId="0" borderId="1" xfId="0" applyNumberFormat="1" applyBorder="1"/>
    <xf numFmtId="168" fontId="1" fillId="0" borderId="1" xfId="0" applyNumberFormat="1" applyFont="1" applyBorder="1"/>
    <xf numFmtId="168" fontId="3" fillId="0" borderId="1" xfId="0" applyNumberFormat="1" applyFont="1" applyBorder="1"/>
    <xf numFmtId="168" fontId="4" fillId="0" borderId="1" xfId="0" applyNumberFormat="1" applyFont="1" applyBorder="1"/>
    <xf numFmtId="168" fontId="3" fillId="0" borderId="1" xfId="0" applyNumberFormat="1" applyFont="1" applyFill="1" applyBorder="1"/>
    <xf numFmtId="168" fontId="4" fillId="0" borderId="1" xfId="0" applyNumberFormat="1" applyFont="1" applyFill="1" applyBorder="1"/>
    <xf numFmtId="0" fontId="10" fillId="0" borderId="0" xfId="3" applyFont="1" applyBorder="1" applyAlignment="1">
      <alignment horizontal="left" vertical="center"/>
    </xf>
    <xf numFmtId="0" fontId="62" fillId="0" borderId="1" xfId="0" applyFont="1" applyFill="1" applyBorder="1"/>
    <xf numFmtId="165" fontId="60" fillId="0" borderId="1" xfId="0" applyNumberFormat="1" applyFont="1" applyFill="1" applyBorder="1"/>
    <xf numFmtId="10" fontId="0" fillId="0" borderId="1" xfId="0" applyNumberFormat="1" applyBorder="1"/>
    <xf numFmtId="0" fontId="25" fillId="0" borderId="0" xfId="0" applyFont="1" applyAlignment="1">
      <alignment horizontal="center"/>
    </xf>
    <xf numFmtId="165" fontId="0" fillId="0" borderId="2" xfId="0" applyNumberFormat="1" applyFill="1" applyBorder="1"/>
    <xf numFmtId="168" fontId="0" fillId="0" borderId="1" xfId="0" applyNumberFormat="1" applyFont="1" applyBorder="1"/>
    <xf numFmtId="3" fontId="5" fillId="0" borderId="0" xfId="0" applyNumberFormat="1" applyFont="1"/>
    <xf numFmtId="165" fontId="15" fillId="0" borderId="3" xfId="0" applyNumberFormat="1" applyFont="1" applyFill="1" applyBorder="1"/>
    <xf numFmtId="165" fontId="23" fillId="0" borderId="0" xfId="0" applyNumberFormat="1" applyFont="1" applyFill="1" applyBorder="1" applyAlignment="1">
      <alignment horizontal="right" vertical="center" wrapText="1"/>
    </xf>
    <xf numFmtId="0" fontId="0" fillId="0" borderId="3" xfId="0" applyBorder="1"/>
    <xf numFmtId="0" fontId="1" fillId="0" borderId="3" xfId="0" applyFont="1" applyBorder="1"/>
    <xf numFmtId="0" fontId="58" fillId="0" borderId="0" xfId="6" applyFont="1"/>
    <xf numFmtId="0" fontId="59" fillId="0" borderId="1" xfId="6" applyFont="1" applyBorder="1"/>
    <xf numFmtId="49" fontId="59" fillId="0" borderId="1" xfId="6" applyNumberFormat="1" applyFont="1" applyBorder="1" applyAlignment="1">
      <alignment horizontal="center" vertical="center"/>
    </xf>
    <xf numFmtId="165" fontId="59" fillId="0" borderId="1" xfId="6" applyNumberFormat="1" applyFont="1" applyBorder="1" applyAlignment="1">
      <alignment vertical="center"/>
    </xf>
    <xf numFmtId="165" fontId="60" fillId="0" borderId="109" xfId="6" applyNumberFormat="1" applyFont="1" applyFill="1" applyBorder="1" applyAlignment="1">
      <alignment vertical="center"/>
    </xf>
    <xf numFmtId="165" fontId="60" fillId="0" borderId="109" xfId="6" applyNumberFormat="1" applyFont="1" applyFill="1" applyBorder="1" applyAlignment="1">
      <alignment horizontal="right"/>
    </xf>
    <xf numFmtId="165" fontId="60" fillId="0" borderId="109" xfId="6" applyNumberFormat="1" applyFont="1" applyFill="1" applyBorder="1" applyAlignment="1">
      <alignment horizontal="right" vertical="center"/>
    </xf>
    <xf numFmtId="3" fontId="27" fillId="0" borderId="1" xfId="0" applyNumberFormat="1" applyFont="1" applyBorder="1" applyAlignment="1">
      <alignment vertical="center" wrapText="1"/>
    </xf>
    <xf numFmtId="3" fontId="27" fillId="0" borderId="1" xfId="0" applyNumberFormat="1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right" vertical="center" wrapText="1"/>
    </xf>
    <xf numFmtId="165" fontId="23" fillId="0" borderId="1" xfId="0" applyNumberFormat="1" applyFont="1" applyBorder="1" applyAlignment="1">
      <alignment vertical="center" wrapText="1"/>
    </xf>
    <xf numFmtId="165" fontId="23" fillId="0" borderId="1" xfId="0" applyNumberFormat="1" applyFont="1" applyBorder="1" applyAlignment="1">
      <alignment horizontal="right" vertical="center" wrapText="1"/>
    </xf>
    <xf numFmtId="165" fontId="24" fillId="0" borderId="1" xfId="0" applyNumberFormat="1" applyFont="1" applyBorder="1" applyAlignment="1">
      <alignment vertical="center" wrapText="1"/>
    </xf>
    <xf numFmtId="165" fontId="24" fillId="0" borderId="1" xfId="0" applyNumberFormat="1" applyFont="1" applyBorder="1" applyAlignment="1">
      <alignment horizontal="right" vertical="center" wrapText="1"/>
    </xf>
    <xf numFmtId="3" fontId="23" fillId="0" borderId="1" xfId="0" applyNumberFormat="1" applyFont="1" applyBorder="1" applyAlignment="1">
      <alignment horizontal="right"/>
    </xf>
    <xf numFmtId="165" fontId="23" fillId="0" borderId="1" xfId="0" applyNumberFormat="1" applyFont="1" applyBorder="1" applyAlignment="1">
      <alignment horizontal="center"/>
    </xf>
    <xf numFmtId="165" fontId="24" fillId="0" borderId="1" xfId="0" applyNumberFormat="1" applyFont="1" applyBorder="1"/>
    <xf numFmtId="168" fontId="60" fillId="0" borderId="1" xfId="0" applyNumberFormat="1" applyFont="1" applyBorder="1"/>
    <xf numFmtId="165" fontId="60" fillId="0" borderId="1" xfId="0" applyNumberFormat="1" applyFont="1" applyBorder="1"/>
    <xf numFmtId="0" fontId="61" fillId="0" borderId="1" xfId="0" applyFont="1" applyBorder="1" applyAlignment="1">
      <alignment wrapText="1"/>
    </xf>
    <xf numFmtId="0" fontId="60" fillId="0" borderId="1" xfId="0" applyFont="1" applyBorder="1"/>
    <xf numFmtId="0" fontId="0" fillId="0" borderId="1" xfId="0" applyBorder="1" applyAlignment="1">
      <alignment horizontal="left"/>
    </xf>
    <xf numFmtId="0" fontId="61" fillId="0" borderId="1" xfId="0" applyFont="1" applyBorder="1"/>
    <xf numFmtId="0" fontId="60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0" fillId="0" borderId="0" xfId="0" applyAlignment="1">
      <alignment horizontal="center"/>
    </xf>
    <xf numFmtId="165" fontId="15" fillId="0" borderId="20" xfId="0" applyNumberFormat="1" applyFont="1" applyFill="1" applyBorder="1"/>
    <xf numFmtId="165" fontId="15" fillId="0" borderId="27" xfId="0" applyNumberFormat="1" applyFont="1" applyFill="1" applyBorder="1"/>
    <xf numFmtId="0" fontId="33" fillId="0" borderId="0" xfId="0" applyFont="1" applyBorder="1"/>
    <xf numFmtId="0" fontId="7" fillId="0" borderId="0" xfId="0" applyFont="1" applyBorder="1"/>
    <xf numFmtId="0" fontId="34" fillId="0" borderId="0" xfId="0" applyFont="1" applyBorder="1"/>
    <xf numFmtId="49" fontId="34" fillId="0" borderId="0" xfId="0" applyNumberFormat="1" applyFont="1" applyBorder="1"/>
    <xf numFmtId="0" fontId="0" fillId="0" borderId="0" xfId="0" applyBorder="1" applyAlignment="1">
      <alignment horizontal="right"/>
    </xf>
    <xf numFmtId="0" fontId="31" fillId="0" borderId="0" xfId="0" applyFont="1" applyBorder="1" applyAlignment="1">
      <alignment horizontal="right"/>
    </xf>
    <xf numFmtId="166" fontId="31" fillId="0" borderId="0" xfId="0" applyNumberFormat="1" applyFont="1" applyBorder="1"/>
    <xf numFmtId="0" fontId="35" fillId="0" borderId="0" xfId="0" applyFont="1" applyBorder="1"/>
    <xf numFmtId="166" fontId="35" fillId="0" borderId="0" xfId="0" applyNumberFormat="1" applyFont="1" applyBorder="1"/>
    <xf numFmtId="0" fontId="35" fillId="0" borderId="0" xfId="0" applyFont="1" applyBorder="1" applyAlignment="1">
      <alignment horizontal="right"/>
    </xf>
    <xf numFmtId="166" fontId="36" fillId="0" borderId="0" xfId="0" applyNumberFormat="1" applyFont="1" applyBorder="1"/>
    <xf numFmtId="0" fontId="1" fillId="0" borderId="0" xfId="0" applyFont="1" applyBorder="1"/>
    <xf numFmtId="166" fontId="7" fillId="0" borderId="0" xfId="0" applyNumberFormat="1" applyFont="1" applyBorder="1"/>
    <xf numFmtId="171" fontId="39" fillId="0" borderId="1" xfId="0" applyNumberFormat="1" applyFont="1" applyBorder="1" applyAlignment="1">
      <alignment horizontal="left" vertical="center"/>
    </xf>
    <xf numFmtId="171" fontId="39" fillId="0" borderId="19" xfId="0" applyNumberFormat="1" applyFont="1" applyBorder="1" applyAlignment="1">
      <alignment horizontal="center" vertical="center"/>
    </xf>
    <xf numFmtId="171" fontId="40" fillId="0" borderId="2" xfId="0" applyNumberFormat="1" applyFont="1" applyBorder="1" applyAlignment="1">
      <alignment horizontal="left" vertical="center"/>
    </xf>
    <xf numFmtId="171" fontId="40" fillId="0" borderId="30" xfId="0" applyNumberFormat="1" applyFont="1" applyBorder="1" applyAlignment="1">
      <alignment horizontal="left" vertical="center"/>
    </xf>
    <xf numFmtId="171" fontId="41" fillId="0" borderId="30" xfId="0" applyNumberFormat="1" applyFont="1" applyBorder="1" applyAlignment="1">
      <alignment vertical="center"/>
    </xf>
    <xf numFmtId="171" fontId="0" fillId="0" borderId="0" xfId="0" applyNumberFormat="1" applyFont="1"/>
    <xf numFmtId="171" fontId="0" fillId="0" borderId="0" xfId="0" applyNumberFormat="1" applyFont="1" applyBorder="1"/>
    <xf numFmtId="171" fontId="0" fillId="0" borderId="79" xfId="0" applyNumberFormat="1" applyFont="1" applyBorder="1"/>
    <xf numFmtId="171" fontId="0" fillId="0" borderId="13" xfId="0" applyNumberFormat="1" applyFont="1" applyBorder="1"/>
    <xf numFmtId="171" fontId="0" fillId="0" borderId="0" xfId="0" applyNumberFormat="1"/>
    <xf numFmtId="171" fontId="45" fillId="0" borderId="0" xfId="0" applyNumberFormat="1" applyFont="1"/>
    <xf numFmtId="171" fontId="42" fillId="0" borderId="0" xfId="0" applyNumberFormat="1" applyFont="1"/>
    <xf numFmtId="171" fontId="0" fillId="0" borderId="30" xfId="0" applyNumberFormat="1" applyFont="1" applyBorder="1"/>
    <xf numFmtId="171" fontId="45" fillId="0" borderId="30" xfId="0" applyNumberFormat="1" applyFont="1" applyBorder="1"/>
    <xf numFmtId="43" fontId="0" fillId="0" borderId="0" xfId="0" applyNumberFormat="1"/>
    <xf numFmtId="44" fontId="0" fillId="0" borderId="0" xfId="0" applyNumberFormat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3" fillId="0" borderId="4" xfId="0" applyFont="1" applyFill="1" applyBorder="1"/>
    <xf numFmtId="0" fontId="1" fillId="0" borderId="4" xfId="0" applyFont="1" applyFill="1" applyBorder="1"/>
    <xf numFmtId="0" fontId="0" fillId="0" borderId="4" xfId="0" applyFont="1" applyFill="1" applyBorder="1"/>
    <xf numFmtId="0" fontId="1" fillId="0" borderId="4" xfId="0" applyFont="1" applyFill="1" applyBorder="1" applyAlignment="1">
      <alignment horizontal="right"/>
    </xf>
    <xf numFmtId="0" fontId="4" fillId="0" borderId="4" xfId="0" applyFont="1" applyFill="1" applyBorder="1"/>
    <xf numFmtId="0" fontId="0" fillId="0" borderId="4" xfId="0" applyFill="1" applyBorder="1"/>
    <xf numFmtId="0" fontId="4" fillId="0" borderId="4" xfId="0" applyFont="1" applyFill="1" applyBorder="1" applyAlignment="1">
      <alignment horizontal="right"/>
    </xf>
    <xf numFmtId="168" fontId="0" fillId="0" borderId="1" xfId="0" applyNumberFormat="1" applyFont="1" applyFill="1" applyBorder="1"/>
    <xf numFmtId="165" fontId="15" fillId="0" borderId="1" xfId="0" applyNumberFormat="1" applyFont="1" applyFill="1" applyBorder="1"/>
    <xf numFmtId="168" fontId="15" fillId="0" borderId="1" xfId="0" applyNumberFormat="1" applyFont="1" applyFill="1" applyBorder="1"/>
    <xf numFmtId="168" fontId="5" fillId="0" borderId="17" xfId="0" applyNumberFormat="1" applyFont="1" applyFill="1" applyBorder="1"/>
    <xf numFmtId="165" fontId="15" fillId="0" borderId="19" xfId="0" applyNumberFormat="1" applyFont="1" applyFill="1" applyBorder="1"/>
    <xf numFmtId="168" fontId="15" fillId="0" borderId="19" xfId="0" applyNumberFormat="1" applyFont="1" applyFill="1" applyBorder="1"/>
    <xf numFmtId="168" fontId="5" fillId="0" borderId="21" xfId="0" applyNumberFormat="1" applyFont="1" applyFill="1" applyBorder="1"/>
    <xf numFmtId="165" fontId="18" fillId="0" borderId="23" xfId="0" applyNumberFormat="1" applyFont="1" applyFill="1" applyBorder="1" applyAlignment="1">
      <alignment horizontal="right"/>
    </xf>
    <xf numFmtId="168" fontId="18" fillId="0" borderId="23" xfId="0" applyNumberFormat="1" applyFont="1" applyFill="1" applyBorder="1" applyAlignment="1">
      <alignment horizontal="right"/>
    </xf>
    <xf numFmtId="168" fontId="18" fillId="0" borderId="25" xfId="0" applyNumberFormat="1" applyFont="1" applyFill="1" applyBorder="1" applyAlignment="1">
      <alignment horizontal="right"/>
    </xf>
    <xf numFmtId="165" fontId="17" fillId="0" borderId="2" xfId="0" applyNumberFormat="1" applyFont="1" applyFill="1" applyBorder="1" applyAlignment="1">
      <alignment horizontal="right"/>
    </xf>
    <xf numFmtId="165" fontId="15" fillId="0" borderId="2" xfId="0" applyNumberFormat="1" applyFont="1" applyFill="1" applyBorder="1"/>
    <xf numFmtId="168" fontId="15" fillId="0" borderId="2" xfId="0" applyNumberFormat="1" applyFont="1" applyFill="1" applyBorder="1"/>
    <xf numFmtId="168" fontId="5" fillId="0" borderId="28" xfId="0" applyNumberFormat="1" applyFont="1" applyFill="1" applyBorder="1"/>
    <xf numFmtId="165" fontId="18" fillId="0" borderId="30" xfId="0" applyNumberFormat="1" applyFont="1" applyFill="1" applyBorder="1"/>
    <xf numFmtId="168" fontId="18" fillId="0" borderId="30" xfId="0" applyNumberFormat="1" applyFont="1" applyFill="1" applyBorder="1"/>
    <xf numFmtId="165" fontId="18" fillId="0" borderId="31" xfId="0" applyNumberFormat="1" applyFont="1" applyFill="1" applyBorder="1"/>
    <xf numFmtId="168" fontId="18" fillId="0" borderId="32" xfId="0" applyNumberFormat="1" applyFont="1" applyFill="1" applyBorder="1"/>
    <xf numFmtId="165" fontId="23" fillId="0" borderId="1" xfId="0" applyNumberFormat="1" applyFont="1" applyFill="1" applyBorder="1" applyAlignment="1">
      <alignment vertical="center" wrapText="1"/>
    </xf>
    <xf numFmtId="165" fontId="23" fillId="0" borderId="1" xfId="0" applyNumberFormat="1" applyFont="1" applyFill="1" applyBorder="1" applyAlignment="1">
      <alignment horizontal="right" vertical="center" wrapText="1"/>
    </xf>
    <xf numFmtId="0" fontId="0" fillId="0" borderId="114" xfId="0" applyBorder="1" applyAlignment="1"/>
    <xf numFmtId="0" fontId="0" fillId="0" borderId="0" xfId="0" applyBorder="1" applyAlignment="1"/>
    <xf numFmtId="0" fontId="0" fillId="0" borderId="79" xfId="0" applyBorder="1" applyAlignment="1"/>
    <xf numFmtId="165" fontId="0" fillId="0" borderId="28" xfId="2" applyNumberFormat="1" applyFont="1" applyBorder="1"/>
    <xf numFmtId="0" fontId="29" fillId="0" borderId="1" xfId="0" applyFont="1" applyBorder="1"/>
    <xf numFmtId="0" fontId="29" fillId="0" borderId="34" xfId="0" applyFont="1" applyBorder="1"/>
    <xf numFmtId="0" fontId="29" fillId="0" borderId="33" xfId="0" applyFont="1" applyBorder="1"/>
    <xf numFmtId="0" fontId="1" fillId="0" borderId="29" xfId="0" applyFont="1" applyBorder="1"/>
    <xf numFmtId="165" fontId="1" fillId="0" borderId="32" xfId="0" applyNumberFormat="1" applyFont="1" applyBorder="1"/>
    <xf numFmtId="43" fontId="0" fillId="0" borderId="1" xfId="0" applyNumberFormat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2" fillId="0" borderId="6" xfId="3" applyFont="1" applyBorder="1" applyAlignment="1">
      <alignment horizontal="right" vertical="center"/>
    </xf>
    <xf numFmtId="0" fontId="13" fillId="0" borderId="0" xfId="3" applyFont="1" applyBorder="1" applyAlignment="1">
      <alignment horizontal="left" vertical="center"/>
    </xf>
    <xf numFmtId="0" fontId="9" fillId="0" borderId="0" xfId="3" applyFont="1" applyAlignment="1">
      <alignment horizontal="center" vertical="center"/>
    </xf>
    <xf numFmtId="0" fontId="14" fillId="0" borderId="0" xfId="0" applyFont="1" applyAlignment="1">
      <alignment horizontal="center" wrapText="1"/>
    </xf>
    <xf numFmtId="167" fontId="14" fillId="0" borderId="0" xfId="0" applyNumberFormat="1" applyFont="1" applyAlignment="1">
      <alignment horizontal="center" vertical="center" wrapText="1"/>
    </xf>
    <xf numFmtId="165" fontId="18" fillId="0" borderId="11" xfId="0" applyNumberFormat="1" applyFont="1" applyBorder="1" applyAlignment="1">
      <alignment horizontal="center" vertical="center" wrapText="1"/>
    </xf>
    <xf numFmtId="165" fontId="18" fillId="0" borderId="12" xfId="0" applyNumberFormat="1" applyFont="1" applyBorder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  <xf numFmtId="3" fontId="24" fillId="0" borderId="3" xfId="0" applyNumberFormat="1" applyFont="1" applyBorder="1" applyAlignment="1">
      <alignment horizontal="left" vertical="center"/>
    </xf>
    <xf numFmtId="3" fontId="24" fillId="0" borderId="4" xfId="0" applyNumberFormat="1" applyFont="1" applyBorder="1" applyAlignment="1">
      <alignment horizontal="left" vertical="center"/>
    </xf>
    <xf numFmtId="3" fontId="24" fillId="0" borderId="0" xfId="0" applyNumberFormat="1" applyFont="1" applyAlignment="1">
      <alignment horizontal="center" wrapText="1"/>
    </xf>
    <xf numFmtId="3" fontId="26" fillId="0" borderId="6" xfId="0" applyNumberFormat="1" applyFont="1" applyBorder="1" applyAlignment="1">
      <alignment horizontal="right"/>
    </xf>
    <xf numFmtId="3" fontId="27" fillId="0" borderId="33" xfId="0" applyNumberFormat="1" applyFont="1" applyBorder="1" applyAlignment="1">
      <alignment horizontal="center" vertical="center" wrapText="1"/>
    </xf>
    <xf numFmtId="3" fontId="27" fillId="0" borderId="34" xfId="0" applyNumberFormat="1" applyFont="1" applyBorder="1" applyAlignment="1">
      <alignment horizontal="center" vertical="center" wrapText="1"/>
    </xf>
    <xf numFmtId="3" fontId="27" fillId="0" borderId="61" xfId="0" applyNumberFormat="1" applyFont="1" applyBorder="1" applyAlignment="1">
      <alignment horizontal="center" vertical="center" wrapText="1"/>
    </xf>
    <xf numFmtId="3" fontId="27" fillId="0" borderId="63" xfId="0" applyNumberFormat="1" applyFont="1" applyBorder="1" applyAlignment="1">
      <alignment horizontal="center" vertical="center" wrapText="1"/>
    </xf>
    <xf numFmtId="3" fontId="27" fillId="0" borderId="51" xfId="0" applyNumberFormat="1" applyFont="1" applyBorder="1" applyAlignment="1">
      <alignment horizontal="center" vertical="center" wrapText="1"/>
    </xf>
    <xf numFmtId="3" fontId="27" fillId="0" borderId="7" xfId="0" applyNumberFormat="1" applyFont="1" applyBorder="1" applyAlignment="1">
      <alignment horizontal="center" vertical="center" wrapText="1"/>
    </xf>
    <xf numFmtId="3" fontId="28" fillId="0" borderId="33" xfId="0" applyNumberFormat="1" applyFont="1" applyBorder="1" applyAlignment="1">
      <alignment horizontal="center" vertical="center"/>
    </xf>
    <xf numFmtId="3" fontId="28" fillId="0" borderId="34" xfId="0" applyNumberFormat="1" applyFont="1" applyBorder="1" applyAlignment="1">
      <alignment horizontal="center" vertical="center"/>
    </xf>
    <xf numFmtId="0" fontId="63" fillId="0" borderId="61" xfId="0" applyFont="1" applyBorder="1" applyAlignment="1">
      <alignment horizontal="center" vertical="center"/>
    </xf>
    <xf numFmtId="0" fontId="63" fillId="0" borderId="51" xfId="0" applyFont="1" applyBorder="1" applyAlignment="1">
      <alignment horizontal="center" vertical="center"/>
    </xf>
    <xf numFmtId="3" fontId="27" fillId="0" borderId="3" xfId="0" applyNumberFormat="1" applyFont="1" applyBorder="1" applyAlignment="1">
      <alignment horizontal="center" vertical="center" wrapText="1"/>
    </xf>
    <xf numFmtId="3" fontId="27" fillId="0" borderId="4" xfId="0" applyNumberFormat="1" applyFont="1" applyBorder="1" applyAlignment="1">
      <alignment horizontal="center" vertical="center" wrapText="1"/>
    </xf>
    <xf numFmtId="3" fontId="23" fillId="0" borderId="3" xfId="0" applyNumberFormat="1" applyFont="1" applyBorder="1" applyAlignment="1">
      <alignment horizontal="left" vertical="center"/>
    </xf>
    <xf numFmtId="3" fontId="23" fillId="0" borderId="4" xfId="0" applyNumberFormat="1" applyFont="1" applyBorder="1" applyAlignment="1">
      <alignment horizontal="left" vertical="center"/>
    </xf>
    <xf numFmtId="3" fontId="24" fillId="0" borderId="3" xfId="0" applyNumberFormat="1" applyFont="1" applyBorder="1" applyAlignment="1">
      <alignment horizontal="left" vertical="center" wrapText="1"/>
    </xf>
    <xf numFmtId="3" fontId="24" fillId="0" borderId="4" xfId="0" applyNumberFormat="1" applyFont="1" applyBorder="1" applyAlignment="1">
      <alignment horizontal="left" vertical="center" wrapText="1"/>
    </xf>
    <xf numFmtId="3" fontId="23" fillId="0" borderId="3" xfId="0" applyNumberFormat="1" applyFont="1" applyBorder="1" applyAlignment="1">
      <alignment horizontal="center" vertical="center"/>
    </xf>
    <xf numFmtId="3" fontId="23" fillId="0" borderId="4" xfId="0" applyNumberFormat="1" applyFont="1" applyBorder="1" applyAlignment="1">
      <alignment horizontal="center" vertical="center"/>
    </xf>
    <xf numFmtId="0" fontId="5" fillId="0" borderId="16" xfId="0" applyFont="1" applyBorder="1" applyAlignment="1"/>
    <xf numFmtId="0" fontId="5" fillId="0" borderId="1" xfId="0" applyFont="1" applyBorder="1" applyAlignment="1"/>
    <xf numFmtId="0" fontId="0" fillId="0" borderId="40" xfId="0" applyBorder="1" applyAlignment="1"/>
    <xf numFmtId="0" fontId="0" fillId="0" borderId="42" xfId="0" applyBorder="1" applyAlignment="1"/>
    <xf numFmtId="3" fontId="24" fillId="0" borderId="3" xfId="0" applyNumberFormat="1" applyFont="1" applyBorder="1" applyAlignment="1">
      <alignment horizontal="center" vertical="center"/>
    </xf>
    <xf numFmtId="3" fontId="24" fillId="0" borderId="4" xfId="0" applyNumberFormat="1" applyFont="1" applyBorder="1" applyAlignment="1">
      <alignment horizontal="center" vertical="center"/>
    </xf>
    <xf numFmtId="3" fontId="24" fillId="2" borderId="3" xfId="0" applyNumberFormat="1" applyFont="1" applyFill="1" applyBorder="1" applyAlignment="1">
      <alignment horizontal="center" vertical="center"/>
    </xf>
    <xf numFmtId="3" fontId="24" fillId="2" borderId="4" xfId="0" applyNumberFormat="1" applyFont="1" applyFill="1" applyBorder="1" applyAlignment="1">
      <alignment horizontal="center" vertical="center"/>
    </xf>
    <xf numFmtId="0" fontId="1" fillId="0" borderId="77" xfId="0" applyFont="1" applyBorder="1" applyAlignment="1"/>
    <xf numFmtId="0" fontId="1" fillId="0" borderId="115" xfId="0" applyFont="1" applyBorder="1" applyAlignment="1"/>
    <xf numFmtId="170" fontId="17" fillId="0" borderId="35" xfId="0" applyNumberFormat="1" applyFont="1" applyFill="1" applyBorder="1" applyAlignment="1">
      <alignment horizontal="left" vertical="center"/>
    </xf>
    <xf numFmtId="170" fontId="17" fillId="0" borderId="13" xfId="0" applyNumberFormat="1" applyFont="1" applyFill="1" applyBorder="1" applyAlignment="1">
      <alignment horizontal="left" vertical="center"/>
    </xf>
    <xf numFmtId="170" fontId="5" fillId="0" borderId="13" xfId="0" applyNumberFormat="1" applyFont="1" applyBorder="1" applyAlignment="1"/>
    <xf numFmtId="0" fontId="5" fillId="0" borderId="13" xfId="0" applyFont="1" applyBorder="1" applyAlignment="1"/>
    <xf numFmtId="0" fontId="0" fillId="0" borderId="15" xfId="0" applyBorder="1" applyAlignment="1"/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47" xfId="0" applyFont="1" applyBorder="1" applyAlignment="1">
      <alignment horizontal="left"/>
    </xf>
    <xf numFmtId="0" fontId="17" fillId="0" borderId="51" xfId="0" applyFont="1" applyBorder="1" applyAlignment="1"/>
    <xf numFmtId="0" fontId="17" fillId="0" borderId="7" xfId="0" applyFont="1" applyBorder="1" applyAlignment="1"/>
    <xf numFmtId="0" fontId="17" fillId="0" borderId="1" xfId="0" applyFont="1" applyBorder="1" applyAlignment="1">
      <alignment horizontal="left"/>
    </xf>
    <xf numFmtId="0" fontId="22" fillId="0" borderId="55" xfId="0" applyFont="1" applyBorder="1" applyAlignment="1">
      <alignment horizontal="left"/>
    </xf>
    <xf numFmtId="0" fontId="17" fillId="0" borderId="34" xfId="0" applyFont="1" applyBorder="1" applyAlignment="1">
      <alignment horizontal="left"/>
    </xf>
    <xf numFmtId="0" fontId="17" fillId="0" borderId="3" xfId="0" applyFont="1" applyBorder="1" applyAlignment="1"/>
    <xf numFmtId="0" fontId="17" fillId="0" borderId="5" xfId="0" applyFont="1" applyBorder="1" applyAlignment="1"/>
    <xf numFmtId="0" fontId="17" fillId="0" borderId="4" xfId="0" applyFont="1" applyBorder="1" applyAlignment="1"/>
    <xf numFmtId="49" fontId="22" fillId="0" borderId="3" xfId="0" applyNumberFormat="1" applyFont="1" applyBorder="1" applyAlignment="1">
      <alignment horizontal="left"/>
    </xf>
    <xf numFmtId="49" fontId="22" fillId="0" borderId="5" xfId="0" applyNumberFormat="1" applyFont="1" applyBorder="1" applyAlignment="1">
      <alignment horizontal="left"/>
    </xf>
    <xf numFmtId="49" fontId="22" fillId="0" borderId="4" xfId="0" applyNumberFormat="1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17" fillId="0" borderId="3" xfId="0" applyNumberFormat="1" applyFont="1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49" fontId="17" fillId="0" borderId="3" xfId="0" applyNumberFormat="1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22" fillId="0" borderId="19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0" fillId="0" borderId="5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17" fillId="0" borderId="61" xfId="0" applyFont="1" applyBorder="1" applyAlignment="1">
      <alignment horizontal="left"/>
    </xf>
    <xf numFmtId="0" fontId="17" fillId="0" borderId="62" xfId="0" applyFont="1" applyBorder="1" applyAlignment="1">
      <alignment horizontal="left"/>
    </xf>
    <xf numFmtId="0" fontId="17" fillId="0" borderId="63" xfId="0" applyFont="1" applyBorder="1" applyAlignment="1">
      <alignment horizontal="left"/>
    </xf>
    <xf numFmtId="0" fontId="17" fillId="0" borderId="65" xfId="0" applyFont="1" applyBorder="1" applyAlignment="1">
      <alignment horizontal="left"/>
    </xf>
    <xf numFmtId="0" fontId="17" fillId="0" borderId="66" xfId="0" applyFont="1" applyBorder="1" applyAlignment="1">
      <alignment horizontal="left"/>
    </xf>
    <xf numFmtId="0" fontId="0" fillId="0" borderId="52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3" fontId="30" fillId="0" borderId="76" xfId="4" applyNumberFormat="1" applyFont="1" applyBorder="1"/>
    <xf numFmtId="3" fontId="30" fillId="0" borderId="8" xfId="4" applyNumberFormat="1" applyFont="1" applyBorder="1"/>
    <xf numFmtId="3" fontId="30" fillId="0" borderId="0" xfId="4" applyNumberFormat="1" applyFont="1" applyAlignment="1">
      <alignment horizontal="center" wrapText="1"/>
    </xf>
    <xf numFmtId="3" fontId="30" fillId="0" borderId="0" xfId="4" applyNumberFormat="1" applyFont="1" applyAlignment="1">
      <alignment horizontal="center"/>
    </xf>
    <xf numFmtId="0" fontId="35" fillId="0" borderId="3" xfId="0" applyFont="1" applyBorder="1"/>
    <xf numFmtId="0" fontId="35" fillId="0" borderId="4" xfId="0" applyFont="1" applyBorder="1"/>
    <xf numFmtId="3" fontId="31" fillId="0" borderId="3" xfId="4" applyNumberFormat="1" applyFont="1" applyBorder="1" applyAlignment="1">
      <alignment horizontal="left"/>
    </xf>
    <xf numFmtId="3" fontId="31" fillId="0" borderId="72" xfId="4" applyNumberFormat="1" applyFont="1" applyBorder="1" applyAlignment="1">
      <alignment horizontal="left"/>
    </xf>
    <xf numFmtId="3" fontId="31" fillId="0" borderId="61" xfId="4" applyNumberFormat="1" applyFont="1" applyBorder="1" applyAlignment="1">
      <alignment horizontal="left"/>
    </xf>
    <xf numFmtId="3" fontId="31" fillId="0" borderId="75" xfId="4" applyNumberFormat="1" applyFont="1" applyBorder="1" applyAlignment="1">
      <alignment horizontal="left"/>
    </xf>
    <xf numFmtId="3" fontId="31" fillId="0" borderId="0" xfId="4" applyNumberFormat="1" applyFont="1" applyAlignment="1">
      <alignment horizontal="right"/>
    </xf>
    <xf numFmtId="3" fontId="30" fillId="0" borderId="31" xfId="0" applyNumberFormat="1" applyFont="1" applyBorder="1" applyAlignment="1">
      <alignment horizontal="center"/>
    </xf>
    <xf numFmtId="3" fontId="30" fillId="0" borderId="68" xfId="0" applyNumberFormat="1" applyFont="1" applyBorder="1" applyAlignment="1">
      <alignment horizontal="center"/>
    </xf>
    <xf numFmtId="3" fontId="31" fillId="0" borderId="14" xfId="4" applyNumberFormat="1" applyFont="1" applyBorder="1" applyAlignment="1">
      <alignment horizontal="center" vertical="center"/>
    </xf>
    <xf numFmtId="3" fontId="31" fillId="0" borderId="70" xfId="4" applyNumberFormat="1" applyFont="1" applyBorder="1" applyAlignment="1">
      <alignment horizontal="center" vertical="center"/>
    </xf>
    <xf numFmtId="3" fontId="31" fillId="0" borderId="14" xfId="4" applyNumberFormat="1" applyFont="1" applyBorder="1"/>
    <xf numFmtId="3" fontId="31" fillId="0" borderId="70" xfId="4" applyNumberFormat="1" applyFont="1" applyBorder="1"/>
    <xf numFmtId="0" fontId="14" fillId="0" borderId="0" xfId="0" applyFont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7" fillId="0" borderId="0" xfId="0" applyFont="1" applyAlignment="1">
      <alignment horizontal="left"/>
    </xf>
    <xf numFmtId="0" fontId="0" fillId="0" borderId="0" xfId="0" applyAlignment="1"/>
    <xf numFmtId="0" fontId="39" fillId="0" borderId="63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171" fontId="39" fillId="0" borderId="3" xfId="0" applyNumberFormat="1" applyFont="1" applyBorder="1" applyAlignment="1">
      <alignment horizontal="center" vertical="center"/>
    </xf>
    <xf numFmtId="171" fontId="39" fillId="0" borderId="4" xfId="0" applyNumberFormat="1" applyFont="1" applyBorder="1" applyAlignment="1">
      <alignment horizontal="center" vertical="center"/>
    </xf>
    <xf numFmtId="0" fontId="39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171" fontId="39" fillId="0" borderId="33" xfId="0" applyNumberFormat="1" applyFont="1" applyFill="1" applyBorder="1" applyAlignment="1">
      <alignment horizontal="center" vertical="center"/>
    </xf>
    <xf numFmtId="171" fontId="39" fillId="0" borderId="34" xfId="0" applyNumberFormat="1" applyFont="1" applyFill="1" applyBorder="1" applyAlignment="1">
      <alignment horizontal="center" vertical="center"/>
    </xf>
    <xf numFmtId="171" fontId="0" fillId="0" borderId="0" xfId="0" applyNumberFormat="1" applyFont="1" applyBorder="1" applyAlignment="1">
      <alignment horizontal="center"/>
    </xf>
    <xf numFmtId="171" fontId="0" fillId="0" borderId="79" xfId="0" applyNumberFormat="1" applyFont="1" applyBorder="1" applyAlignment="1">
      <alignment horizontal="center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>
      <alignment horizontal="center"/>
    </xf>
    <xf numFmtId="165" fontId="50" fillId="0" borderId="0" xfId="5" applyNumberFormat="1" applyFont="1" applyBorder="1" applyAlignment="1">
      <alignment horizontal="center"/>
    </xf>
    <xf numFmtId="165" fontId="0" fillId="0" borderId="0" xfId="0" applyNumberFormat="1" applyAlignment="1"/>
    <xf numFmtId="165" fontId="51" fillId="0" borderId="0" xfId="5" applyNumberFormat="1" applyFont="1" applyBorder="1" applyAlignment="1">
      <alignment horizontal="center"/>
    </xf>
    <xf numFmtId="165" fontId="53" fillId="0" borderId="83" xfId="0" applyNumberFormat="1" applyFont="1" applyBorder="1" applyAlignment="1">
      <alignment horizontal="center"/>
    </xf>
    <xf numFmtId="165" fontId="0" fillId="0" borderId="84" xfId="0" applyNumberFormat="1" applyBorder="1" applyAlignment="1">
      <alignment horizontal="center"/>
    </xf>
    <xf numFmtId="165" fontId="53" fillId="0" borderId="82" xfId="0" applyNumberFormat="1" applyFont="1" applyBorder="1" applyAlignment="1">
      <alignment horizontal="center"/>
    </xf>
    <xf numFmtId="165" fontId="53" fillId="0" borderId="85" xfId="0" applyNumberFormat="1" applyFont="1" applyBorder="1" applyAlignment="1">
      <alignment horizontal="center"/>
    </xf>
    <xf numFmtId="165" fontId="53" fillId="0" borderId="86" xfId="0" applyNumberFormat="1" applyFont="1" applyBorder="1" applyAlignment="1">
      <alignment horizontal="center"/>
    </xf>
    <xf numFmtId="0" fontId="0" fillId="0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right"/>
    </xf>
  </cellXfs>
  <cellStyles count="8">
    <cellStyle name="Ezres" xfId="2" builtinId="3"/>
    <cellStyle name="Normál" xfId="0" builtinId="0"/>
    <cellStyle name="Normál 2" xfId="1"/>
    <cellStyle name="Normál_01 mell-bev" xfId="5"/>
    <cellStyle name="Normál_07 mell 2010-2012." xfId="6"/>
    <cellStyle name="Normál_Rendelet mellékletek 2008.jav." xfId="4"/>
    <cellStyle name="Normál_Tájékoztató - a 2005. évi pénzügyi terv I. félévi teljesítéséről (táblák)" xfId="3"/>
    <cellStyle name="Százalék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ca%20asztal%20ment&#233;s\2015.%20k&#246;lts&#233;gveet&#233;s%20terv\1_napirend_2015_&#233;vi_k&#246;lts&#233;gvet&#233;s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2_A"/>
      <sheetName val="3."/>
      <sheetName val="4."/>
      <sheetName val="5."/>
      <sheetName val="5_A_Feladatok"/>
      <sheetName val="6."/>
      <sheetName val="6_A_könyvtár"/>
      <sheetName val="Redezvények"/>
      <sheetName val="6_B_Konyha"/>
      <sheetName val="6_C_Gondkp"/>
      <sheetName val="6_D_Ovoda"/>
      <sheetName val="7."/>
      <sheetName val="8."/>
      <sheetName val="9."/>
      <sheetName val="10."/>
      <sheetName val="11."/>
      <sheetName val="12."/>
      <sheetName val="13."/>
      <sheetName val="14."/>
      <sheetName val="15."/>
      <sheetName val="16."/>
      <sheetName val="17."/>
    </sheetNames>
    <sheetDataSet>
      <sheetData sheetId="0">
        <row r="129">
          <cell r="A129" t="str">
            <v>Előző évi pénzmaradvány felhasználás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C6">
            <v>0</v>
          </cell>
          <cell r="D6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4"/>
  <sheetViews>
    <sheetView zoomScaleNormal="100" workbookViewId="0">
      <selection activeCell="C9" sqref="C9"/>
    </sheetView>
  </sheetViews>
  <sheetFormatPr defaultRowHeight="15" x14ac:dyDescent="0.25"/>
  <cols>
    <col min="1" max="1" width="6.85546875" style="17" customWidth="1"/>
    <col min="2" max="2" width="58.7109375" style="8" customWidth="1"/>
    <col min="3" max="3" width="6.7109375" style="8" bestFit="1" customWidth="1"/>
    <col min="4" max="4" width="14" style="8" customWidth="1"/>
    <col min="5" max="6" width="16.85546875" style="8" customWidth="1"/>
    <col min="7" max="7" width="14.42578125" customWidth="1"/>
    <col min="8" max="8" width="16.85546875" style="8" customWidth="1"/>
    <col min="9" max="9" width="14.42578125" customWidth="1"/>
    <col min="10" max="10" width="16.85546875" style="8" customWidth="1"/>
    <col min="11" max="11" width="13.28515625" style="8" bestFit="1" customWidth="1"/>
    <col min="12" max="12" width="11.28515625" style="8" bestFit="1" customWidth="1"/>
    <col min="13" max="13" width="9.140625" style="8"/>
    <col min="14" max="14" width="10.28515625" style="8" bestFit="1" customWidth="1"/>
    <col min="15" max="16384" width="9.140625" style="8"/>
  </cols>
  <sheetData>
    <row r="1" spans="1:11" ht="47.25" x14ac:dyDescent="0.25">
      <c r="A1" s="9" t="s">
        <v>420</v>
      </c>
      <c r="B1" s="9" t="s">
        <v>0</v>
      </c>
      <c r="C1" s="10" t="s">
        <v>174</v>
      </c>
      <c r="D1" s="10" t="s">
        <v>571</v>
      </c>
      <c r="E1" s="10" t="s">
        <v>596</v>
      </c>
      <c r="F1" s="10" t="s">
        <v>611</v>
      </c>
      <c r="G1" s="10" t="s">
        <v>640</v>
      </c>
      <c r="H1" s="10" t="s">
        <v>612</v>
      </c>
      <c r="I1" s="10" t="s">
        <v>655</v>
      </c>
      <c r="J1" s="10" t="s">
        <v>656</v>
      </c>
      <c r="K1" s="10" t="s">
        <v>582</v>
      </c>
    </row>
    <row r="2" spans="1:11" x14ac:dyDescent="0.25">
      <c r="A2" s="11"/>
      <c r="B2" s="12"/>
      <c r="C2" s="12"/>
      <c r="D2" s="12"/>
      <c r="E2" s="12"/>
      <c r="F2" s="12"/>
      <c r="G2" s="1"/>
      <c r="H2" s="12"/>
      <c r="I2" s="1"/>
      <c r="J2" s="12"/>
      <c r="K2" s="12"/>
    </row>
    <row r="3" spans="1:11" x14ac:dyDescent="0.25">
      <c r="A3" s="499" t="s">
        <v>175</v>
      </c>
      <c r="B3" s="499"/>
      <c r="C3" s="12"/>
      <c r="D3" s="12"/>
      <c r="E3" s="12"/>
      <c r="F3" s="12"/>
      <c r="G3" s="1"/>
      <c r="H3" s="12"/>
      <c r="I3" s="1"/>
      <c r="J3" s="12"/>
      <c r="K3" s="12"/>
    </row>
    <row r="4" spans="1:11" x14ac:dyDescent="0.25">
      <c r="A4" s="11">
        <v>1</v>
      </c>
      <c r="B4" s="12" t="s">
        <v>120</v>
      </c>
      <c r="C4" s="12" t="s">
        <v>2</v>
      </c>
      <c r="D4" s="25">
        <f>'2. Önkormányzat'!D4+'3. PH'!D4+'4.GondozásiKp'!D4+'5. Könyvtár'!D4+'6. Konyha'!D4+'7. Óvoda'!D4</f>
        <v>234084992</v>
      </c>
      <c r="E4" s="25">
        <f>'2. Önkormányzat'!E4+'3. PH'!E4+'4.GondozásiKp'!E4+'5. Könyvtár'!E4+'6. Konyha'!E4+'7. Óvoda'!E4</f>
        <v>244293920</v>
      </c>
      <c r="F4" s="25">
        <f>'2. Önkormányzat'!F4+'3. PH'!F4+'4.GondozásiKp'!F4+'5. Könyvtár'!F4+'6. Konyha'!F4+'7. Óvoda'!F4</f>
        <v>242069408</v>
      </c>
      <c r="G4" s="25">
        <f>'2. Önkormányzat'!G4+'3. PH'!G4+'4.GondozásiKp'!G4+'5. Könyvtár'!G4+'6. Konyha'!G4+'7. Óvoda'!G4</f>
        <v>242069408</v>
      </c>
      <c r="H4" s="373">
        <f>I4-G4</f>
        <v>16011595</v>
      </c>
      <c r="I4" s="25">
        <f>+'2. Önkormányzat'!I4+'3. PH'!I4+'4.GondozásiKp'!I4+'5. Könyvtár'!I4+'6. Konyha'!I4+'7. Óvoda'!I4</f>
        <v>258081003</v>
      </c>
      <c r="J4" s="25">
        <f>'2. Önkormányzat'!J4+'3. PH'!J4+'4.GondozásiKp'!J4+'5. Könyvtár'!J4+'6. Konyha'!J4+'7. Óvoda'!J4</f>
        <v>254523106</v>
      </c>
      <c r="K4" s="378">
        <f>J4/I4</f>
        <v>0.98621402986410434</v>
      </c>
    </row>
    <row r="5" spans="1:11" x14ac:dyDescent="0.25">
      <c r="A5" s="11">
        <v>2</v>
      </c>
      <c r="B5" s="12" t="s">
        <v>546</v>
      </c>
      <c r="C5" s="12" t="s">
        <v>547</v>
      </c>
      <c r="D5" s="25">
        <f>'2. Önkormányzat'!D5+'3. PH'!D5+'4.GondozásiKp'!D5+'5. Könyvtár'!D5+'6. Konyha'!D5+'7. Óvoda'!D5</f>
        <v>375000</v>
      </c>
      <c r="E5" s="25">
        <f>'2. Önkormányzat'!E5+'3. PH'!E5+'4.GondozásiKp'!E5+'5. Könyvtár'!E5+'6. Konyha'!E5+'7. Óvoda'!E5</f>
        <v>0</v>
      </c>
      <c r="F5" s="25"/>
      <c r="G5" s="25"/>
      <c r="H5" s="373">
        <f t="shared" ref="H5:H64" si="0">I5-G5</f>
        <v>0</v>
      </c>
      <c r="I5" s="25">
        <f>+'2. Önkormányzat'!I5+'3. PH'!I5+'4.GondozásiKp'!I5+'5. Könyvtár'!I5+'6. Konyha'!I5+'7. Óvoda'!I5</f>
        <v>0</v>
      </c>
      <c r="J5" s="25"/>
      <c r="K5" s="378"/>
    </row>
    <row r="6" spans="1:11" x14ac:dyDescent="0.25">
      <c r="A6" s="11">
        <v>3</v>
      </c>
      <c r="B6" s="12" t="s">
        <v>121</v>
      </c>
      <c r="C6" s="12" t="s">
        <v>3</v>
      </c>
      <c r="D6" s="25">
        <f>'2. Önkormányzat'!D6+'3. PH'!D6+'4.GondozásiKp'!D6+'5. Könyvtár'!D6+'6. Konyha'!D6+'7. Óvoda'!D6</f>
        <v>28118</v>
      </c>
      <c r="E6" s="25">
        <f>'2. Önkormányzat'!E6+'3. PH'!E6+'4.GondozásiKp'!E6+'5. Könyvtár'!E6+'6. Konyha'!E6+'7. Óvoda'!E6</f>
        <v>0</v>
      </c>
      <c r="F6" s="25">
        <f>'2. Önkormányzat'!F6+'3. PH'!F6+'4.GondozásiKp'!F6+'5. Könyvtár'!F6+'6. Konyha'!F6+'7. Óvoda'!F6</f>
        <v>0</v>
      </c>
      <c r="G6" s="25">
        <f>'2. Önkormányzat'!G6+'3. PH'!G6+'4.GondozásiKp'!G6+'5. Könyvtár'!G6+'6. Konyha'!G6+'7. Óvoda'!G6</f>
        <v>0</v>
      </c>
      <c r="H6" s="373">
        <f t="shared" si="0"/>
        <v>328991</v>
      </c>
      <c r="I6" s="25">
        <f>+'2. Önkormányzat'!I6+'3. PH'!I6+'4.GondozásiKp'!I6+'5. Könyvtár'!I6+'6. Konyha'!I6+'7. Óvoda'!I6</f>
        <v>328991</v>
      </c>
      <c r="J6" s="25">
        <f>'2. Önkormányzat'!J6+'3. PH'!J6+'4.GondozásiKp'!J6+'5. Könyvtár'!J6+'6. Konyha'!J6+'7. Óvoda'!J6</f>
        <v>328991</v>
      </c>
      <c r="K6" s="378">
        <f t="shared" ref="K6:K67" si="1">J6/I6</f>
        <v>1</v>
      </c>
    </row>
    <row r="7" spans="1:11" x14ac:dyDescent="0.25">
      <c r="A7" s="11">
        <v>4</v>
      </c>
      <c r="B7" s="12" t="s">
        <v>4</v>
      </c>
      <c r="C7" s="12" t="s">
        <v>5</v>
      </c>
      <c r="D7" s="25">
        <f>'2. Önkormányzat'!D7+'3. PH'!D7+'4.GondozásiKp'!D7+'5. Könyvtár'!D7+'6. Konyha'!D7+'7. Óvoda'!D7</f>
        <v>1010000</v>
      </c>
      <c r="E7" s="25">
        <f>'2. Önkormányzat'!E7+'3. PH'!E7+'4.GondozásiKp'!E7+'5. Könyvtár'!E7+'6. Konyha'!E7+'7. Óvoda'!E7</f>
        <v>0</v>
      </c>
      <c r="F7" s="25">
        <f>'2. Önkormányzat'!F7+'3. PH'!F7+'4.GondozásiKp'!F7+'5. Könyvtár'!F7+'6. Konyha'!F7+'7. Óvoda'!F7</f>
        <v>0</v>
      </c>
      <c r="G7" s="25">
        <f>'2. Önkormányzat'!G7+'3. PH'!G7+'4.GondozásiKp'!G7+'5. Könyvtár'!G7+'6. Konyha'!G7+'7. Óvoda'!G7</f>
        <v>0</v>
      </c>
      <c r="H7" s="373">
        <f t="shared" si="0"/>
        <v>1110000</v>
      </c>
      <c r="I7" s="25">
        <f>+'2. Önkormányzat'!I7+'3. PH'!I7+'4.GondozásiKp'!I7+'5. Könyvtár'!I7+'6. Konyha'!I7+'7. Óvoda'!I7</f>
        <v>1110000</v>
      </c>
      <c r="J7" s="25">
        <f>'2. Önkormányzat'!J7+'3. PH'!J7+'4.GondozásiKp'!J7+'5. Könyvtár'!J7+'6. Konyha'!J7+'7. Óvoda'!J7</f>
        <v>1110000</v>
      </c>
      <c r="K7" s="378">
        <f t="shared" si="1"/>
        <v>1</v>
      </c>
    </row>
    <row r="8" spans="1:11" x14ac:dyDescent="0.25">
      <c r="A8" s="11">
        <v>5</v>
      </c>
      <c r="B8" s="12" t="s">
        <v>6</v>
      </c>
      <c r="C8" s="12" t="s">
        <v>7</v>
      </c>
      <c r="D8" s="25">
        <f>'2. Önkormányzat'!D8+'3. PH'!D8+'4.GondozásiKp'!D8+'5. Könyvtár'!D8+'6. Konyha'!D8+'7. Óvoda'!D8</f>
        <v>1700000</v>
      </c>
      <c r="E8" s="25">
        <f>'2. Önkormányzat'!E8+'3. PH'!E8+'4.GondozásiKp'!E8+'5. Könyvtár'!E8+'6. Konyha'!E8+'7. Óvoda'!E8</f>
        <v>1700000</v>
      </c>
      <c r="F8" s="25">
        <f>'2. Önkormányzat'!F8+'3. PH'!F8+'4.GondozásiKp'!F8+'5. Könyvtár'!F8+'6. Konyha'!F8+'7. Óvoda'!F8</f>
        <v>1700000</v>
      </c>
      <c r="G8" s="25">
        <f>'2. Önkormányzat'!G8+'3. PH'!G8+'4.GondozásiKp'!G8+'5. Könyvtár'!G8+'6. Konyha'!G8+'7. Óvoda'!G8</f>
        <v>1700000</v>
      </c>
      <c r="H8" s="373">
        <f t="shared" si="0"/>
        <v>84380</v>
      </c>
      <c r="I8" s="25">
        <f>+'2. Önkormányzat'!I8+'3. PH'!I8+'4.GondozásiKp'!I8+'5. Könyvtár'!I8+'6. Konyha'!I8+'7. Óvoda'!I8</f>
        <v>1784380</v>
      </c>
      <c r="J8" s="25">
        <f>'2. Önkormányzat'!J8+'3. PH'!J8+'4.GondozásiKp'!J8+'5. Könyvtár'!J8+'6. Konyha'!J8+'7. Óvoda'!J8</f>
        <v>1784380</v>
      </c>
      <c r="K8" s="378">
        <f t="shared" si="1"/>
        <v>1</v>
      </c>
    </row>
    <row r="9" spans="1:11" x14ac:dyDescent="0.25">
      <c r="A9" s="11">
        <v>6</v>
      </c>
      <c r="B9" s="12" t="s">
        <v>8</v>
      </c>
      <c r="C9" s="12" t="s">
        <v>9</v>
      </c>
      <c r="D9" s="25">
        <f>'2. Önkormányzat'!D9+'3. PH'!D9+'4.GondozásiKp'!D9+'5. Könyvtár'!D9+'6. Konyha'!D9+'7. Óvoda'!D9</f>
        <v>746013</v>
      </c>
      <c r="E9" s="25">
        <f>'2. Önkormányzat'!E9+'3. PH'!E9+'4.GondozásiKp'!E9+'5. Könyvtár'!E9+'6. Konyha'!E9+'7. Óvoda'!E9</f>
        <v>196000</v>
      </c>
      <c r="F9" s="25">
        <f>'2. Önkormányzat'!F9+'3. PH'!F9+'4.GondozásiKp'!F9+'5. Könyvtár'!F9+'6. Konyha'!F9+'7. Óvoda'!F9</f>
        <v>136359</v>
      </c>
      <c r="G9" s="25">
        <f>'2. Önkormányzat'!G9+'3. PH'!G9+'4.GondozásiKp'!G9+'5. Könyvtár'!G9+'6. Konyha'!G9+'7. Óvoda'!G9</f>
        <v>152837</v>
      </c>
      <c r="H9" s="373">
        <f t="shared" si="0"/>
        <v>24770</v>
      </c>
      <c r="I9" s="25">
        <f>+'2. Önkormányzat'!I9+'3. PH'!I9+'4.GondozásiKp'!I9+'5. Könyvtár'!I9+'6. Konyha'!I9+'7. Óvoda'!I9</f>
        <v>177607</v>
      </c>
      <c r="J9" s="25">
        <f>'2. Önkormányzat'!J9+'3. PH'!J9+'4.GondozásiKp'!J9+'5. Könyvtár'!J9+'6. Konyha'!J9+'7. Óvoda'!J9</f>
        <v>107607</v>
      </c>
      <c r="K9" s="378">
        <f t="shared" si="1"/>
        <v>0.60587139020421488</v>
      </c>
    </row>
    <row r="10" spans="1:11" x14ac:dyDescent="0.25">
      <c r="A10" s="11">
        <v>7</v>
      </c>
      <c r="B10" s="12" t="s">
        <v>122</v>
      </c>
      <c r="C10" s="12" t="s">
        <v>10</v>
      </c>
      <c r="D10" s="25">
        <f>'2. Önkormányzat'!D10+'3. PH'!D10+'4.GondozásiKp'!D10+'5. Könyvtár'!D10+'6. Konyha'!D10+'7. Óvoda'!D10</f>
        <v>144000</v>
      </c>
      <c r="E10" s="25">
        <f>'2. Önkormányzat'!E10+'3. PH'!E10+'4.GondozásiKp'!E10+'5. Könyvtár'!E10+'6. Konyha'!E10+'7. Óvoda'!E10</f>
        <v>144000</v>
      </c>
      <c r="F10" s="25">
        <f>'2. Önkormányzat'!F10+'3. PH'!F10+'4.GondozásiKp'!F10+'5. Könyvtár'!F10+'6. Konyha'!F10+'7. Óvoda'!F10</f>
        <v>144000</v>
      </c>
      <c r="G10" s="25">
        <f>'2. Önkormányzat'!G10+'3. PH'!G10+'4.GondozásiKp'!G10+'5. Könyvtár'!G10+'6. Konyha'!G10+'7. Óvoda'!G10</f>
        <v>144000</v>
      </c>
      <c r="H10" s="373">
        <f t="shared" si="0"/>
        <v>0</v>
      </c>
      <c r="I10" s="25">
        <f>+'2. Önkormányzat'!I10+'3. PH'!I10+'4.GondozásiKp'!I10+'5. Könyvtár'!I10+'6. Konyha'!I10+'7. Óvoda'!I10</f>
        <v>144000</v>
      </c>
      <c r="J10" s="25">
        <f>'2. Önkormányzat'!J10+'3. PH'!J10+'4.GondozásiKp'!J10+'5. Könyvtár'!J10+'6. Konyha'!J10+'7. Óvoda'!J10</f>
        <v>58000</v>
      </c>
      <c r="K10" s="378">
        <f t="shared" si="1"/>
        <v>0.40277777777777779</v>
      </c>
    </row>
    <row r="11" spans="1:11" x14ac:dyDescent="0.25">
      <c r="A11" s="11">
        <v>8</v>
      </c>
      <c r="B11" s="12" t="s">
        <v>123</v>
      </c>
      <c r="C11" s="12" t="s">
        <v>11</v>
      </c>
      <c r="D11" s="25">
        <f>'2. Önkormányzat'!D11+'3. PH'!D11+'4.GondozásiKp'!D11+'5. Könyvtár'!D11+'6. Konyha'!D11+'7. Óvoda'!D11</f>
        <v>11188121</v>
      </c>
      <c r="E11" s="25">
        <f>'2. Önkormányzat'!E11+'3. PH'!E11+'4.GondozásiKp'!E11+'5. Könyvtár'!E11+'6. Konyha'!E11+'7. Óvoda'!E11</f>
        <v>13790850</v>
      </c>
      <c r="F11" s="25">
        <f>'2. Önkormányzat'!F11+'3. PH'!F11+'4.GondozásiKp'!F11+'5. Könyvtár'!F11+'6. Konyha'!F11+'7. Óvoda'!F11</f>
        <v>14242360</v>
      </c>
      <c r="G11" s="25">
        <f>'2. Önkormányzat'!G11+'3. PH'!G11+'4.GondozásiKp'!G11+'5. Könyvtár'!G11+'6. Konyha'!G11+'7. Óvoda'!G11</f>
        <v>14523777</v>
      </c>
      <c r="H11" s="373">
        <f t="shared" si="0"/>
        <v>601874</v>
      </c>
      <c r="I11" s="25">
        <f>+'2. Önkormányzat'!I11+'3. PH'!I11+'4.GondozásiKp'!I11+'5. Könyvtár'!I11+'6. Konyha'!I11+'7. Óvoda'!I11</f>
        <v>15125651</v>
      </c>
      <c r="J11" s="25">
        <f>'2. Önkormányzat'!J11+'3. PH'!J11+'4.GondozásiKp'!J11+'5. Könyvtár'!J11+'6. Konyha'!J11+'7. Óvoda'!J11</f>
        <v>14458907</v>
      </c>
      <c r="K11" s="378">
        <f t="shared" si="1"/>
        <v>0.95591964934269602</v>
      </c>
    </row>
    <row r="12" spans="1:11" x14ac:dyDescent="0.25">
      <c r="A12" s="11">
        <v>9</v>
      </c>
      <c r="B12" s="13" t="s">
        <v>152</v>
      </c>
      <c r="C12" s="13" t="s">
        <v>12</v>
      </c>
      <c r="D12" s="25">
        <f>'2. Önkormányzat'!D12+'3. PH'!D12+'4.GondozásiKp'!D12+'5. Könyvtár'!D12+'6. Konyha'!D12+'7. Óvoda'!D12</f>
        <v>249276244</v>
      </c>
      <c r="E12" s="25">
        <f>'2. Önkormányzat'!E12+'3. PH'!E12+'4.GondozásiKp'!E12+'5. Könyvtár'!E12+'6. Konyha'!E12+'7. Óvoda'!E12</f>
        <v>260124770</v>
      </c>
      <c r="F12" s="25">
        <f>'2. Önkormányzat'!F12+'3. PH'!F12+'4.GondozásiKp'!F12+'5. Könyvtár'!F12+'6. Konyha'!F12+'7. Óvoda'!F12</f>
        <v>258292127</v>
      </c>
      <c r="G12" s="25">
        <f>'2. Önkormányzat'!G12+'3. PH'!G12+'4.GondozásiKp'!G12+'5. Könyvtár'!G12+'6. Konyha'!G12+'7. Óvoda'!G12</f>
        <v>258590022</v>
      </c>
      <c r="H12" s="373">
        <f t="shared" si="0"/>
        <v>18161610</v>
      </c>
      <c r="I12" s="25">
        <f>+'2. Önkormányzat'!I12+'3. PH'!I12+'4.GondozásiKp'!I12+'5. Könyvtár'!I12+'6. Konyha'!I12+'7. Óvoda'!I12</f>
        <v>276751632</v>
      </c>
      <c r="J12" s="25">
        <f>'2. Önkormányzat'!J12+'3. PH'!J12+'4.GondozásiKp'!J12+'5. Könyvtár'!J12+'6. Konyha'!J12+'7. Óvoda'!J12</f>
        <v>272370991</v>
      </c>
      <c r="K12" s="378">
        <f t="shared" si="1"/>
        <v>0.98417121890721138</v>
      </c>
    </row>
    <row r="13" spans="1:11" x14ac:dyDescent="0.25">
      <c r="A13" s="11">
        <v>10</v>
      </c>
      <c r="B13" s="12" t="s">
        <v>124</v>
      </c>
      <c r="C13" s="12" t="s">
        <v>13</v>
      </c>
      <c r="D13" s="25">
        <f>'2. Önkormányzat'!D13+'3. PH'!D13+'4.GondozásiKp'!D13+'5. Könyvtár'!D13+'6. Konyha'!D13+'7. Óvoda'!D13</f>
        <v>12205359</v>
      </c>
      <c r="E13" s="25">
        <f>'2. Önkormányzat'!E13+'3. PH'!E13+'4.GondozásiKp'!E13+'5. Könyvtár'!E13+'6. Konyha'!E13+'7. Óvoda'!E13</f>
        <v>12886424</v>
      </c>
      <c r="F13" s="25">
        <f>'2. Önkormányzat'!F13+'3. PH'!F13+'4.GondozásiKp'!F13+'5. Könyvtár'!F13+'6. Konyha'!F13+'7. Óvoda'!F13</f>
        <v>12394424</v>
      </c>
      <c r="G13" s="25">
        <f>'2. Önkormányzat'!G13+'3. PH'!G13+'4.GondozásiKp'!G13+'5. Könyvtár'!G13+'6. Konyha'!G13+'7. Óvoda'!G13</f>
        <v>12394424</v>
      </c>
      <c r="H13" s="373">
        <f t="shared" si="0"/>
        <v>0</v>
      </c>
      <c r="I13" s="25">
        <f>+'2. Önkormányzat'!I13+'3. PH'!I13+'4.GondozásiKp'!I13+'5. Könyvtár'!I13+'6. Konyha'!I13+'7. Óvoda'!I13</f>
        <v>12394424</v>
      </c>
      <c r="J13" s="25">
        <f>'2. Önkormányzat'!J13+'3. PH'!J13+'4.GondozásiKp'!J13+'5. Könyvtár'!J13+'6. Konyha'!J13+'7. Óvoda'!J13</f>
        <v>11955664</v>
      </c>
      <c r="K13" s="378">
        <f t="shared" si="1"/>
        <v>0.96460021054629086</v>
      </c>
    </row>
    <row r="14" spans="1:11" x14ac:dyDescent="0.25">
      <c r="A14" s="11">
        <v>11</v>
      </c>
      <c r="B14" s="12" t="s">
        <v>14</v>
      </c>
      <c r="C14" s="12" t="s">
        <v>15</v>
      </c>
      <c r="D14" s="25">
        <f>'2. Önkormányzat'!D14+'3. PH'!D14+'4.GondozásiKp'!D14+'5. Könyvtár'!D14+'6. Konyha'!D14+'7. Óvoda'!D14</f>
        <v>3480587</v>
      </c>
      <c r="E14" s="25">
        <f>'2. Önkormányzat'!E14+'3. PH'!E14+'4.GondozásiKp'!E14+'5. Könyvtár'!E14+'6. Konyha'!E14+'7. Óvoda'!E14</f>
        <v>4682000</v>
      </c>
      <c r="F14" s="25">
        <f>'2. Önkormányzat'!F14+'3. PH'!F14+'4.GondozásiKp'!F14+'5. Könyvtár'!F14+'6. Konyha'!F14+'7. Óvoda'!F14</f>
        <v>3275548</v>
      </c>
      <c r="G14" s="25">
        <f>'2. Önkormányzat'!G14+'3. PH'!G14+'4.GondozásiKp'!G14+'5. Könyvtár'!G14+'6. Konyha'!G14+'7. Óvoda'!G14</f>
        <v>4483300</v>
      </c>
      <c r="H14" s="373">
        <f t="shared" si="0"/>
        <v>2369719</v>
      </c>
      <c r="I14" s="25">
        <f>+'2. Önkormányzat'!I14+'3. PH'!I14+'4.GondozásiKp'!I14+'5. Könyvtár'!I14+'6. Konyha'!I14+'7. Óvoda'!I14</f>
        <v>6853019</v>
      </c>
      <c r="J14" s="25">
        <f>'2. Önkormányzat'!J14+'3. PH'!J14+'4.GondozásiKp'!J14+'5. Könyvtár'!J14+'6. Konyha'!J14+'7. Óvoda'!J14</f>
        <v>6853019</v>
      </c>
      <c r="K14" s="378">
        <f t="shared" si="1"/>
        <v>1</v>
      </c>
    </row>
    <row r="15" spans="1:11" x14ac:dyDescent="0.25">
      <c r="A15" s="11">
        <v>12</v>
      </c>
      <c r="B15" s="12" t="s">
        <v>16</v>
      </c>
      <c r="C15" s="12" t="s">
        <v>17</v>
      </c>
      <c r="D15" s="25">
        <f>'2. Önkormányzat'!D15+'3. PH'!D15+'4.GondozásiKp'!D15+'5. Könyvtár'!D15+'6. Konyha'!D15+'7. Óvoda'!D15</f>
        <v>8547146</v>
      </c>
      <c r="E15" s="25">
        <f>'2. Önkormányzat'!E15+'3. PH'!E15+'4.GondozásiKp'!E15+'5. Könyvtár'!E15+'6. Konyha'!E15+'7. Óvoda'!E15</f>
        <v>9340973</v>
      </c>
      <c r="F15" s="25">
        <f>'2. Önkormányzat'!F15+'3. PH'!F15+'4.GondozásiKp'!F15+'5. Könyvtár'!F15+'6. Konyha'!F15+'7. Óvoda'!F15</f>
        <v>7726310</v>
      </c>
      <c r="G15" s="25">
        <f>'2. Önkormányzat'!G15+'3. PH'!G15+'4.GondozásiKp'!G15+'5. Könyvtár'!G15+'6. Konyha'!G15+'7. Óvoda'!G15</f>
        <v>7743323</v>
      </c>
      <c r="H15" s="373">
        <f t="shared" si="0"/>
        <v>242339</v>
      </c>
      <c r="I15" s="25">
        <f>+'2. Önkormányzat'!I15+'3. PH'!I15+'4.GondozásiKp'!I15+'5. Könyvtár'!I15+'6. Konyha'!I15+'7. Óvoda'!I15</f>
        <v>7985662</v>
      </c>
      <c r="J15" s="25">
        <f>'2. Önkormányzat'!J15+'3. PH'!J15+'4.GondozásiKp'!J15+'5. Könyvtár'!J15+'6. Konyha'!J15+'7. Óvoda'!J15</f>
        <v>7957315</v>
      </c>
      <c r="K15" s="378">
        <f t="shared" si="1"/>
        <v>0.99645026298383277</v>
      </c>
    </row>
    <row r="16" spans="1:11" x14ac:dyDescent="0.25">
      <c r="A16" s="11">
        <v>13</v>
      </c>
      <c r="B16" s="13" t="s">
        <v>153</v>
      </c>
      <c r="C16" s="13" t="s">
        <v>18</v>
      </c>
      <c r="D16" s="25">
        <f>'2. Önkormányzat'!D16+'3. PH'!D16+'4.GondozásiKp'!D16+'5. Könyvtár'!D16+'6. Konyha'!D16+'7. Óvoda'!D16</f>
        <v>24233092</v>
      </c>
      <c r="E16" s="25">
        <f>'2. Önkormányzat'!E16+'3. PH'!E16+'4.GondozásiKp'!E16+'5. Könyvtár'!E16+'6. Konyha'!E16+'7. Óvoda'!E16</f>
        <v>26909397</v>
      </c>
      <c r="F16" s="25">
        <f>'2. Önkormányzat'!F16+'3. PH'!F16+'4.GondozásiKp'!F16+'5. Könyvtár'!F16+'6. Konyha'!F16+'7. Óvoda'!F16</f>
        <v>23396282</v>
      </c>
      <c r="G16" s="25">
        <f>'2. Önkormányzat'!G16+'3. PH'!G16+'4.GondozásiKp'!G16+'5. Könyvtár'!G16+'6. Konyha'!G16+'7. Óvoda'!G16</f>
        <v>24621047</v>
      </c>
      <c r="H16" s="373">
        <f t="shared" si="0"/>
        <v>2612058</v>
      </c>
      <c r="I16" s="25">
        <f>+'2. Önkormányzat'!I16+'3. PH'!I16+'4.GondozásiKp'!I16+'5. Könyvtár'!I16+'6. Konyha'!I16+'7. Óvoda'!I16</f>
        <v>27233105</v>
      </c>
      <c r="J16" s="25">
        <f>'2. Önkormányzat'!J16+'3. PH'!J16+'4.GondozásiKp'!J16+'5. Könyvtár'!J16+'6. Konyha'!J16+'7. Óvoda'!J16</f>
        <v>26765998</v>
      </c>
      <c r="K16" s="378">
        <f t="shared" si="1"/>
        <v>0.9828478243667037</v>
      </c>
    </row>
    <row r="17" spans="1:11" x14ac:dyDescent="0.25">
      <c r="A17" s="17">
        <v>14</v>
      </c>
      <c r="B17" s="23" t="s">
        <v>176</v>
      </c>
      <c r="C17" s="14" t="s">
        <v>19</v>
      </c>
      <c r="D17" s="26">
        <f>'2. Önkormányzat'!D17+'3. PH'!D17+'4.GondozásiKp'!D17+'5. Könyvtár'!D17+'6. Konyha'!D17+'7. Óvoda'!D17</f>
        <v>273509336</v>
      </c>
      <c r="E17" s="26">
        <f>'2. Önkormányzat'!E17+'3. PH'!E17+'4.GondozásiKp'!E17+'5. Könyvtár'!E17+'6. Konyha'!E17+'7. Óvoda'!E17</f>
        <v>287034167</v>
      </c>
      <c r="F17" s="26">
        <f>'2. Önkormányzat'!F17+'3. PH'!F17+'4.GondozásiKp'!F17+'5. Könyvtár'!F17+'6. Konyha'!F17+'7. Óvoda'!F17</f>
        <v>281688409</v>
      </c>
      <c r="G17" s="26">
        <f>'2. Önkormányzat'!G17+'3. PH'!G17+'4.GondozásiKp'!G17+'5. Könyvtár'!G17+'6. Konyha'!G17+'7. Óvoda'!G17</f>
        <v>283211069</v>
      </c>
      <c r="H17" s="373">
        <f t="shared" si="0"/>
        <v>20773668</v>
      </c>
      <c r="I17" s="25">
        <f>+'2. Önkormányzat'!I17+'3. PH'!I17+'4.GondozásiKp'!I17+'5. Könyvtár'!I17+'6. Konyha'!I17+'7. Óvoda'!I17</f>
        <v>303984737</v>
      </c>
      <c r="J17" s="26">
        <f>'2. Önkormányzat'!J17+'3. PH'!J17+'4.GondozásiKp'!J17+'5. Könyvtár'!J17+'6. Konyha'!J17+'7. Óvoda'!J17</f>
        <v>299136989</v>
      </c>
      <c r="K17" s="378">
        <f t="shared" si="1"/>
        <v>0.98405265985443213</v>
      </c>
    </row>
    <row r="18" spans="1:11" x14ac:dyDescent="0.25">
      <c r="A18" s="11"/>
      <c r="B18" s="23"/>
      <c r="C18" s="12"/>
      <c r="D18" s="25">
        <f>'2. Önkormányzat'!D18+'3. PH'!D18+'4.GondozásiKp'!D18+'5. Könyvtár'!D18+'6. Konyha'!D18+'7. Óvoda'!D18</f>
        <v>0</v>
      </c>
      <c r="E18" s="25">
        <f>'2. Önkormányzat'!E18+'3. PH'!E18+'4.GondozásiKp'!E18+'5. Könyvtár'!E18+'6. Konyha'!E18+'7. Óvoda'!E18</f>
        <v>0</v>
      </c>
      <c r="F18" s="25">
        <f>'2. Önkormányzat'!F18+'3. PH'!F18+'4.GondozásiKp'!F18+'5. Könyvtár'!F18+'6. Konyha'!F18+'7. Óvoda'!F18</f>
        <v>0</v>
      </c>
      <c r="G18" s="25">
        <f>'2. Önkormányzat'!G18+'3. PH'!G18+'4.GondozásiKp'!G18+'5. Könyvtár'!G18+'6. Konyha'!G18+'7. Óvoda'!G18</f>
        <v>0</v>
      </c>
      <c r="H18" s="373">
        <f t="shared" si="0"/>
        <v>0</v>
      </c>
      <c r="I18" s="25">
        <f>+'2. Önkormányzat'!I18+'3. PH'!I18+'4.GondozásiKp'!I18+'5. Könyvtár'!I18+'6. Konyha'!I18+'7. Óvoda'!I18</f>
        <v>0</v>
      </c>
      <c r="J18" s="25">
        <f>'2. Önkormányzat'!J18+'3. PH'!J18+'4.GondozásiKp'!J18+'5. Könyvtár'!J18+'6. Konyha'!J18+'7. Óvoda'!J18</f>
        <v>0</v>
      </c>
      <c r="K18" s="378"/>
    </row>
    <row r="19" spans="1:11" x14ac:dyDescent="0.25">
      <c r="A19" s="11">
        <v>15</v>
      </c>
      <c r="B19" s="14" t="s">
        <v>603</v>
      </c>
      <c r="C19" s="14" t="s">
        <v>20</v>
      </c>
      <c r="D19" s="26">
        <f>'2. Önkormányzat'!D19+'3. PH'!D19+'4.GondozásiKp'!D19+'5. Könyvtár'!D19+'6. Konyha'!D19+'7. Óvoda'!D19</f>
        <v>53185959</v>
      </c>
      <c r="E19" s="26">
        <f>'2. Önkormányzat'!E19+'3. PH'!E19+'4.GondozásiKp'!E19+'5. Könyvtár'!E19+'6. Konyha'!E19+'7. Óvoda'!E19</f>
        <v>51616706</v>
      </c>
      <c r="F19" s="26">
        <f>'2. Önkormányzat'!F19+'3. PH'!F19+'4.GondozásiKp'!F19+'5. Könyvtár'!F19+'6. Konyha'!F19+'7. Óvoda'!F19</f>
        <v>51258434</v>
      </c>
      <c r="G19" s="26">
        <f>'2. Önkormányzat'!G19+'3. PH'!G19+'4.GondozásiKp'!G19+'5. Könyvtár'!G19+'6. Konyha'!G19+'7. Óvoda'!G19</f>
        <v>51258434</v>
      </c>
      <c r="H19" s="373">
        <f t="shared" si="0"/>
        <v>-268996</v>
      </c>
      <c r="I19" s="25">
        <f>+'2. Önkormányzat'!I19+'3. PH'!I19+'4.GondozásiKp'!I19+'5. Könyvtár'!I19+'6. Konyha'!I19+'7. Óvoda'!I19</f>
        <v>50989438</v>
      </c>
      <c r="J19" s="26">
        <f>'2. Önkormányzat'!J19+'3. PH'!J19+'4.GondozásiKp'!J19+'5. Könyvtár'!J19+'6. Konyha'!J19+'7. Óvoda'!J19</f>
        <v>47452665</v>
      </c>
      <c r="K19" s="378">
        <f t="shared" si="1"/>
        <v>0.93063714489263438</v>
      </c>
    </row>
    <row r="20" spans="1:11" x14ac:dyDescent="0.25">
      <c r="A20" s="11"/>
      <c r="B20" s="14"/>
      <c r="C20" s="12"/>
      <c r="D20" s="25">
        <f>'2. Önkormányzat'!D20+'3. PH'!D20+'4.GondozásiKp'!D20+'5. Könyvtár'!D20+'6. Konyha'!D20+'7. Óvoda'!D20</f>
        <v>0</v>
      </c>
      <c r="E20" s="25">
        <f>'2. Önkormányzat'!E20+'3. PH'!E20+'4.GondozásiKp'!E20+'5. Könyvtár'!E20+'6. Konyha'!E20+'7. Óvoda'!E20</f>
        <v>0</v>
      </c>
      <c r="F20" s="25">
        <f>'2. Önkormányzat'!F20+'3. PH'!F20+'4.GondozásiKp'!F20+'5. Könyvtár'!F20+'6. Konyha'!F20+'7. Óvoda'!F20</f>
        <v>0</v>
      </c>
      <c r="G20" s="25">
        <f>'2. Önkormányzat'!G20+'3. PH'!G20+'4.GondozásiKp'!G20+'5. Könyvtár'!G20+'6. Konyha'!G20+'7. Óvoda'!G20</f>
        <v>0</v>
      </c>
      <c r="H20" s="373">
        <f t="shared" si="0"/>
        <v>0</v>
      </c>
      <c r="I20" s="25">
        <f>+'2. Önkormányzat'!I20+'3. PH'!I20+'4.GondozásiKp'!I20+'5. Könyvtár'!I20+'6. Konyha'!I20+'7. Óvoda'!I20</f>
        <v>0</v>
      </c>
      <c r="J20" s="25">
        <f>'2. Önkormányzat'!J20+'3. PH'!J20+'4.GondozásiKp'!J20+'5. Könyvtár'!J20+'6. Konyha'!J20+'7. Óvoda'!J20</f>
        <v>0</v>
      </c>
      <c r="K20" s="378"/>
    </row>
    <row r="21" spans="1:11" x14ac:dyDescent="0.25">
      <c r="A21" s="499" t="s">
        <v>177</v>
      </c>
      <c r="B21" s="499"/>
      <c r="C21" s="12"/>
      <c r="D21" s="25">
        <f>'2. Önkormányzat'!D21+'3. PH'!D21+'4.GondozásiKp'!D21+'5. Könyvtár'!D21+'6. Konyha'!D21+'7. Óvoda'!D21</f>
        <v>0</v>
      </c>
      <c r="E21" s="25">
        <f>'2. Önkormányzat'!E21+'3. PH'!E21+'4.GondozásiKp'!E21+'5. Könyvtár'!E21+'6. Konyha'!E21+'7. Óvoda'!E21</f>
        <v>0</v>
      </c>
      <c r="F21" s="25">
        <f>'2. Önkormányzat'!F21+'3. PH'!F21+'4.GondozásiKp'!F21+'5. Könyvtár'!F21+'6. Konyha'!F21+'7. Óvoda'!F21</f>
        <v>0</v>
      </c>
      <c r="G21" s="25">
        <f>'2. Önkormányzat'!G21+'3. PH'!G21+'4.GondozásiKp'!G21+'5. Könyvtár'!G21+'6. Konyha'!G21+'7. Óvoda'!G21</f>
        <v>0</v>
      </c>
      <c r="H21" s="373">
        <f t="shared" si="0"/>
        <v>0</v>
      </c>
      <c r="I21" s="25">
        <f>+'2. Önkormányzat'!I21+'3. PH'!I21+'4.GondozásiKp'!I21+'5. Könyvtár'!I21+'6. Konyha'!I21+'7. Óvoda'!I21</f>
        <v>0</v>
      </c>
      <c r="J21" s="25">
        <f>'2. Önkormányzat'!J21+'3. PH'!J21+'4.GondozásiKp'!J21+'5. Könyvtár'!J21+'6. Konyha'!J21+'7. Óvoda'!J21</f>
        <v>0</v>
      </c>
      <c r="K21" s="378"/>
    </row>
    <row r="22" spans="1:11" x14ac:dyDescent="0.25">
      <c r="A22" s="11">
        <v>16</v>
      </c>
      <c r="B22" s="12" t="s">
        <v>21</v>
      </c>
      <c r="C22" s="12" t="s">
        <v>22</v>
      </c>
      <c r="D22" s="25">
        <f>'2. Önkormányzat'!D22+'3. PH'!D22+'4.GondozásiKp'!D22+'5. Könyvtár'!D22+'6. Konyha'!D22+'7. Óvoda'!D22</f>
        <v>3147333</v>
      </c>
      <c r="E22" s="25">
        <f>'2. Önkormányzat'!E22+'3. PH'!E22+'4.GondozásiKp'!E22+'5. Könyvtár'!E22+'6. Konyha'!E22+'7. Óvoda'!E22</f>
        <v>2676000</v>
      </c>
      <c r="F22" s="25">
        <f>'2. Önkormányzat'!F22+'3. PH'!F22+'4.GondozásiKp'!F22+'5. Könyvtár'!F22+'6. Konyha'!F22+'7. Óvoda'!F22</f>
        <v>2676000</v>
      </c>
      <c r="G22" s="25">
        <f>'2. Önkormányzat'!G22+'3. PH'!G22+'4.GondozásiKp'!G22+'5. Könyvtár'!G22+'6. Konyha'!G22+'7. Óvoda'!G22</f>
        <v>2683550</v>
      </c>
      <c r="H22" s="373">
        <f t="shared" si="0"/>
        <v>1889500</v>
      </c>
      <c r="I22" s="25">
        <f>+'2. Önkormányzat'!I22+'3. PH'!I22+'4.GondozásiKp'!I22+'5. Könyvtár'!I22+'6. Konyha'!I22+'7. Óvoda'!I22</f>
        <v>4573050</v>
      </c>
      <c r="J22" s="25">
        <f>'2. Önkormányzat'!J22+'3. PH'!J22+'4.GondozásiKp'!J22+'5. Könyvtár'!J22+'6. Konyha'!J22+'7. Óvoda'!J22</f>
        <v>4438535</v>
      </c>
      <c r="K22" s="378">
        <f t="shared" si="1"/>
        <v>0.97058527678464046</v>
      </c>
    </row>
    <row r="23" spans="1:11" x14ac:dyDescent="0.25">
      <c r="A23" s="11">
        <v>17</v>
      </c>
      <c r="B23" s="12" t="s">
        <v>23</v>
      </c>
      <c r="C23" s="12" t="s">
        <v>24</v>
      </c>
      <c r="D23" s="25">
        <f>'2. Önkormányzat'!D23+'3. PH'!D23+'4.GondozásiKp'!D23+'5. Könyvtár'!D23+'6. Konyha'!D23+'7. Óvoda'!D23</f>
        <v>67201242</v>
      </c>
      <c r="E23" s="25">
        <f>'2. Önkormányzat'!E23+'3. PH'!E23+'4.GondozásiKp'!E23+'5. Könyvtár'!E23+'6. Konyha'!E23+'7. Óvoda'!E23</f>
        <v>61853000</v>
      </c>
      <c r="F23" s="25">
        <f>'2. Önkormányzat'!F23+'3. PH'!F23+'4.GondozásiKp'!F23+'5. Könyvtár'!F23+'6. Konyha'!F23+'7. Óvoda'!F23</f>
        <v>61853000</v>
      </c>
      <c r="G23" s="25">
        <f>'2. Önkormányzat'!G23+'3. PH'!G23+'4.GondozásiKp'!G23+'5. Könyvtár'!G23+'6. Konyha'!G23+'7. Óvoda'!G23</f>
        <v>62353000</v>
      </c>
      <c r="H23" s="373">
        <f t="shared" si="0"/>
        <v>14670000</v>
      </c>
      <c r="I23" s="25">
        <f>+'2. Önkormányzat'!I23+'3. PH'!I23+'4.GondozásiKp'!I23+'5. Könyvtár'!I23+'6. Konyha'!I23+'7. Óvoda'!I23</f>
        <v>77023000</v>
      </c>
      <c r="J23" s="25">
        <f>'2. Önkormányzat'!J23+'3. PH'!J23+'4.GondozásiKp'!J23+'5. Könyvtár'!J23+'6. Konyha'!J23+'7. Óvoda'!J23</f>
        <v>75310527</v>
      </c>
      <c r="K23" s="378">
        <f t="shared" si="1"/>
        <v>0.97776673201511233</v>
      </c>
    </row>
    <row r="24" spans="1:11" x14ac:dyDescent="0.25">
      <c r="A24" s="11">
        <v>18</v>
      </c>
      <c r="B24" s="13" t="s">
        <v>157</v>
      </c>
      <c r="C24" s="13" t="s">
        <v>25</v>
      </c>
      <c r="D24" s="25">
        <f>'2. Önkormányzat'!D24+'3. PH'!D24+'4.GondozásiKp'!D24+'5. Könyvtár'!D24+'6. Konyha'!D24+'7. Óvoda'!D24</f>
        <v>70348575</v>
      </c>
      <c r="E24" s="25">
        <f>'2. Önkormányzat'!E24+'3. PH'!E24+'4.GondozásiKp'!E24+'5. Könyvtár'!E24+'6. Konyha'!E24+'7. Óvoda'!E24</f>
        <v>64529000</v>
      </c>
      <c r="F24" s="25">
        <f>'2. Önkormányzat'!F24+'3. PH'!F24+'4.GondozásiKp'!F24+'5. Könyvtár'!F24+'6. Konyha'!F24+'7. Óvoda'!F24</f>
        <v>64529000</v>
      </c>
      <c r="G24" s="25">
        <f>'2. Önkormányzat'!G24+'3. PH'!G24+'4.GondozásiKp'!G24+'5. Könyvtár'!G24+'6. Konyha'!G24+'7. Óvoda'!G24</f>
        <v>65036550</v>
      </c>
      <c r="H24" s="373">
        <f t="shared" si="0"/>
        <v>16559500</v>
      </c>
      <c r="I24" s="25">
        <f>+'2. Önkormányzat'!I24+'3. PH'!I24+'4.GondozásiKp'!I24+'5. Könyvtár'!I24+'6. Konyha'!I24+'7. Óvoda'!I24</f>
        <v>81596050</v>
      </c>
      <c r="J24" s="25">
        <f>'2. Önkormányzat'!J24+'3. PH'!J24+'4.GondozásiKp'!J24+'5. Könyvtár'!J24+'6. Konyha'!J24+'7. Óvoda'!J24</f>
        <v>79749062</v>
      </c>
      <c r="K24" s="378">
        <f t="shared" si="1"/>
        <v>0.9773642474114862</v>
      </c>
    </row>
    <row r="25" spans="1:11" x14ac:dyDescent="0.25">
      <c r="A25" s="11">
        <v>19</v>
      </c>
      <c r="B25" s="12" t="s">
        <v>26</v>
      </c>
      <c r="C25" s="12" t="s">
        <v>27</v>
      </c>
      <c r="D25" s="25">
        <f>'2. Önkormányzat'!D25+'3. PH'!D25+'4.GondozásiKp'!D25+'5. Könyvtár'!D25+'6. Konyha'!D25+'7. Óvoda'!D25</f>
        <v>1314260</v>
      </c>
      <c r="E25" s="25">
        <f>'2. Önkormányzat'!E25+'3. PH'!E25+'4.GondozásiKp'!E25+'5. Könyvtár'!E25+'6. Konyha'!E25+'7. Óvoda'!E25</f>
        <v>1155504</v>
      </c>
      <c r="F25" s="25">
        <f>'2. Önkormányzat'!F25+'3. PH'!F25+'4.GondozásiKp'!F25+'5. Könyvtár'!F25+'6. Konyha'!F25+'7. Óvoda'!F25</f>
        <v>1155504</v>
      </c>
      <c r="G25" s="25">
        <f>'2. Önkormányzat'!G25+'3. PH'!G25+'4.GondozásiKp'!G25+'5. Könyvtár'!G25+'6. Konyha'!G25+'7. Óvoda'!G25</f>
        <v>1155504</v>
      </c>
      <c r="H25" s="373">
        <f t="shared" si="0"/>
        <v>530000</v>
      </c>
      <c r="I25" s="25">
        <f>+'2. Önkormányzat'!I25+'3. PH'!I25+'4.GondozásiKp'!I25+'5. Könyvtár'!I25+'6. Konyha'!I25+'7. Óvoda'!I25</f>
        <v>1685504</v>
      </c>
      <c r="J25" s="25">
        <f>'2. Önkormányzat'!J25+'3. PH'!J25+'4.GondozásiKp'!J25+'5. Könyvtár'!J25+'6. Konyha'!J25+'7. Óvoda'!J25</f>
        <v>1357571</v>
      </c>
      <c r="K25" s="378">
        <f t="shared" si="1"/>
        <v>0.80543920394137303</v>
      </c>
    </row>
    <row r="26" spans="1:11" x14ac:dyDescent="0.25">
      <c r="A26" s="11">
        <v>20</v>
      </c>
      <c r="B26" s="12" t="s">
        <v>28</v>
      </c>
      <c r="C26" s="12" t="s">
        <v>29</v>
      </c>
      <c r="D26" s="25">
        <f>'2. Önkormányzat'!D26+'3. PH'!D26+'4.GondozásiKp'!D26+'5. Könyvtár'!D26+'6. Konyha'!D26+'7. Óvoda'!D26</f>
        <v>3320000</v>
      </c>
      <c r="E26" s="25">
        <f>'2. Önkormányzat'!E26+'3. PH'!E26+'4.GondozásiKp'!E26+'5. Könyvtár'!E26+'6. Konyha'!E26+'7. Óvoda'!E26</f>
        <v>2692000</v>
      </c>
      <c r="F26" s="25">
        <f>'2. Önkormányzat'!F26+'3. PH'!F26+'4.GondozásiKp'!F26+'5. Könyvtár'!F26+'6. Konyha'!F26+'7. Óvoda'!F26</f>
        <v>2692000</v>
      </c>
      <c r="G26" s="25">
        <f>'2. Önkormányzat'!G26+'3. PH'!G26+'4.GondozásiKp'!G26+'5. Könyvtár'!G26+'6. Konyha'!G26+'7. Óvoda'!G26</f>
        <v>2692000</v>
      </c>
      <c r="H26" s="373">
        <f t="shared" si="0"/>
        <v>203046</v>
      </c>
      <c r="I26" s="25">
        <f>+'2. Önkormányzat'!I26+'3. PH'!I26+'4.GondozásiKp'!I26+'5. Könyvtár'!I26+'6. Konyha'!I26+'7. Óvoda'!I26</f>
        <v>2895046</v>
      </c>
      <c r="J26" s="25">
        <f>'2. Önkormányzat'!J26+'3. PH'!J26+'4.GondozásiKp'!J26+'5. Könyvtár'!J26+'6. Konyha'!J26+'7. Óvoda'!J26</f>
        <v>2680372</v>
      </c>
      <c r="K26" s="378">
        <f t="shared" si="1"/>
        <v>0.92584781036294417</v>
      </c>
    </row>
    <row r="27" spans="1:11" x14ac:dyDescent="0.25">
      <c r="A27" s="11">
        <v>21</v>
      </c>
      <c r="B27" s="13" t="s">
        <v>158</v>
      </c>
      <c r="C27" s="13" t="s">
        <v>30</v>
      </c>
      <c r="D27" s="25">
        <f>'2. Önkormányzat'!D27+'3. PH'!D27+'4.GondozásiKp'!D27+'5. Könyvtár'!D27+'6. Konyha'!D27+'7. Óvoda'!D27</f>
        <v>4634260</v>
      </c>
      <c r="E27" s="25">
        <f>'2. Önkormányzat'!E27+'3. PH'!E27+'4.GondozásiKp'!E27+'5. Könyvtár'!E27+'6. Konyha'!E27+'7. Óvoda'!E27</f>
        <v>3847504</v>
      </c>
      <c r="F27" s="25">
        <f>'2. Önkormányzat'!F27+'3. PH'!F27+'4.GondozásiKp'!F27+'5. Könyvtár'!F27+'6. Konyha'!F27+'7. Óvoda'!F27</f>
        <v>3847504</v>
      </c>
      <c r="G27" s="25">
        <f>'2. Önkormányzat'!G27+'3. PH'!G27+'4.GondozásiKp'!G27+'5. Könyvtár'!G27+'6. Konyha'!G27+'7. Óvoda'!G27</f>
        <v>3847504</v>
      </c>
      <c r="H27" s="373">
        <f t="shared" si="0"/>
        <v>733046</v>
      </c>
      <c r="I27" s="25">
        <f>+'2. Önkormányzat'!I27+'3. PH'!I27+'4.GondozásiKp'!I27+'5. Könyvtár'!I27+'6. Konyha'!I27+'7. Óvoda'!I27</f>
        <v>4580550</v>
      </c>
      <c r="J27" s="25">
        <f>'2. Önkormányzat'!J27+'3. PH'!J27+'4.GondozásiKp'!J27+'5. Könyvtár'!J27+'6. Konyha'!J27+'7. Óvoda'!J27</f>
        <v>4037943</v>
      </c>
      <c r="K27" s="378">
        <f t="shared" si="1"/>
        <v>0.88154108131119624</v>
      </c>
    </row>
    <row r="28" spans="1:11" x14ac:dyDescent="0.25">
      <c r="A28" s="11">
        <v>22</v>
      </c>
      <c r="B28" s="12" t="s">
        <v>31</v>
      </c>
      <c r="C28" s="12" t="s">
        <v>32</v>
      </c>
      <c r="D28" s="25">
        <f>'2. Önkormányzat'!D28+'3. PH'!D28+'4.GondozásiKp'!D28+'5. Könyvtár'!D28+'6. Konyha'!D28+'7. Óvoda'!D28</f>
        <v>33300000</v>
      </c>
      <c r="E28" s="25">
        <f>'2. Önkormányzat'!E28+'3. PH'!E28+'4.GondozásiKp'!E28+'5. Könyvtár'!E28+'6. Konyha'!E28+'7. Óvoda'!E28</f>
        <v>31700000</v>
      </c>
      <c r="F28" s="25">
        <f>'2. Önkormányzat'!F28+'3. PH'!F28+'4.GondozásiKp'!F28+'5. Könyvtár'!F28+'6. Konyha'!F28+'7. Óvoda'!F28</f>
        <v>33900000</v>
      </c>
      <c r="G28" s="25">
        <f>'2. Önkormányzat'!G28+'3. PH'!G28+'4.GondozásiKp'!G28+'5. Könyvtár'!G28+'6. Konyha'!G28+'7. Óvoda'!G28</f>
        <v>33910000</v>
      </c>
      <c r="H28" s="373">
        <f t="shared" si="0"/>
        <v>-391324</v>
      </c>
      <c r="I28" s="25">
        <f>+'2. Önkormányzat'!I28+'3. PH'!I28+'4.GondozásiKp'!I28+'5. Könyvtár'!I28+'6. Konyha'!I28+'7. Óvoda'!I28</f>
        <v>33518676</v>
      </c>
      <c r="J28" s="25">
        <f>'2. Önkormányzat'!J28+'3. PH'!J28+'4.GondozásiKp'!J28+'5. Könyvtár'!J28+'6. Konyha'!J28+'7. Óvoda'!J28</f>
        <v>29008116</v>
      </c>
      <c r="K28" s="378">
        <f t="shared" si="1"/>
        <v>0.86543143887902974</v>
      </c>
    </row>
    <row r="29" spans="1:11" x14ac:dyDescent="0.25">
      <c r="A29" s="11">
        <v>23</v>
      </c>
      <c r="B29" s="12" t="s">
        <v>119</v>
      </c>
      <c r="C29" s="12" t="s">
        <v>33</v>
      </c>
      <c r="D29" s="25">
        <f>'2. Önkormányzat'!D29+'3. PH'!D29+'4.GondozásiKp'!D29+'5. Könyvtár'!D29+'6. Konyha'!D29+'7. Óvoda'!D29</f>
        <v>450000</v>
      </c>
      <c r="E29" s="25">
        <f>'2. Önkormányzat'!E29+'3. PH'!E29+'4.GondozásiKp'!E29+'5. Könyvtár'!E29+'6. Konyha'!E29+'7. Óvoda'!E29</f>
        <v>131000</v>
      </c>
      <c r="F29" s="25">
        <f>'2. Önkormányzat'!F29+'3. PH'!F29+'4.GondozásiKp'!F29+'5. Könyvtár'!F29+'6. Konyha'!F29+'7. Óvoda'!F29</f>
        <v>131000</v>
      </c>
      <c r="G29" s="25">
        <f>'2. Önkormányzat'!G29+'3. PH'!G29+'4.GondozásiKp'!G29+'5. Könyvtár'!G29+'6. Konyha'!G29+'7. Óvoda'!G29</f>
        <v>131000</v>
      </c>
      <c r="H29" s="373">
        <f t="shared" si="0"/>
        <v>39200</v>
      </c>
      <c r="I29" s="25">
        <f>+'2. Önkormányzat'!I29+'3. PH'!I29+'4.GondozásiKp'!I29+'5. Könyvtár'!I29+'6. Konyha'!I29+'7. Óvoda'!I29</f>
        <v>170200</v>
      </c>
      <c r="J29" s="25">
        <f>'2. Önkormányzat'!J29+'3. PH'!J29+'4.GondozásiKp'!J29+'5. Könyvtár'!J29+'6. Konyha'!J29+'7. Óvoda'!J29</f>
        <v>140400</v>
      </c>
      <c r="K29" s="378">
        <f t="shared" si="1"/>
        <v>0.82491186839012931</v>
      </c>
    </row>
    <row r="30" spans="1:11" x14ac:dyDescent="0.25">
      <c r="A30" s="11">
        <v>24</v>
      </c>
      <c r="B30" s="12" t="s">
        <v>34</v>
      </c>
      <c r="C30" s="12" t="s">
        <v>35</v>
      </c>
      <c r="D30" s="25">
        <f>'2. Önkormányzat'!D30+'3. PH'!D30+'4.GondozásiKp'!D30+'5. Könyvtár'!D30+'6. Konyha'!D30+'7. Óvoda'!D30</f>
        <v>17731207</v>
      </c>
      <c r="E30" s="25">
        <f>'2. Önkormányzat'!E30+'3. PH'!E30+'4.GondozásiKp'!E30+'5. Könyvtár'!E30+'6. Konyha'!E30+'7. Óvoda'!E30</f>
        <v>12490000</v>
      </c>
      <c r="F30" s="25">
        <f>'2. Önkormányzat'!F30+'3. PH'!F30+'4.GondozásiKp'!F30+'5. Könyvtár'!F30+'6. Konyha'!F30+'7. Óvoda'!F30</f>
        <v>15751561</v>
      </c>
      <c r="G30" s="25">
        <f>'2. Önkormányzat'!G30+'3. PH'!G30+'4.GondozásiKp'!G30+'5. Könyvtár'!G30+'6. Konyha'!G30+'7. Óvoda'!G30</f>
        <v>17051561</v>
      </c>
      <c r="H30" s="373">
        <f t="shared" si="0"/>
        <v>5107686</v>
      </c>
      <c r="I30" s="25">
        <f>+'2. Önkormányzat'!I30+'3. PH'!I30+'4.GondozásiKp'!I30+'5. Könyvtár'!I30+'6. Konyha'!I30+'7. Óvoda'!I30</f>
        <v>22159247</v>
      </c>
      <c r="J30" s="25">
        <f>'2. Önkormányzat'!J30+'3. PH'!J30+'4.GondozásiKp'!J30+'5. Könyvtár'!J30+'6. Konyha'!J30+'7. Óvoda'!J30</f>
        <v>9467387</v>
      </c>
      <c r="K30" s="378">
        <f t="shared" si="1"/>
        <v>0.42724317301937198</v>
      </c>
    </row>
    <row r="31" spans="1:11" x14ac:dyDescent="0.25">
      <c r="A31" s="11">
        <v>25</v>
      </c>
      <c r="B31" s="12" t="s">
        <v>125</v>
      </c>
      <c r="C31" s="12" t="s">
        <v>36</v>
      </c>
      <c r="D31" s="25">
        <f>'2. Önkormányzat'!D31+'3. PH'!D31+'4.GondozásiKp'!D31+'5. Könyvtár'!D31+'6. Konyha'!D31+'7. Óvoda'!D31</f>
        <v>17233000</v>
      </c>
      <c r="E31" s="25">
        <f>'2. Önkormányzat'!E31+'3. PH'!E31+'4.GondozásiKp'!E31+'5. Könyvtár'!E31+'6. Konyha'!E31+'7. Óvoda'!E31</f>
        <v>25280000</v>
      </c>
      <c r="F31" s="25">
        <f>'2. Önkormányzat'!F31+'3. PH'!F31+'4.GondozásiKp'!F31+'5. Könyvtár'!F31+'6. Konyha'!F31+'7. Óvoda'!F31</f>
        <v>25280000</v>
      </c>
      <c r="G31" s="25">
        <f>'2. Önkormányzat'!G31+'3. PH'!G31+'4.GondozásiKp'!G31+'5. Könyvtár'!G31+'6. Konyha'!G31+'7. Óvoda'!G31</f>
        <v>25630000</v>
      </c>
      <c r="H31" s="373">
        <f t="shared" si="0"/>
        <v>-70000</v>
      </c>
      <c r="I31" s="25">
        <f>+'2. Önkormányzat'!I31+'3. PH'!I31+'4.GondozásiKp'!I31+'5. Könyvtár'!I31+'6. Konyha'!I31+'7. Óvoda'!I31</f>
        <v>25560000</v>
      </c>
      <c r="J31" s="25">
        <f>'2. Önkormányzat'!J31+'3. PH'!J31+'4.GondozásiKp'!J31+'5. Könyvtár'!J31+'6. Konyha'!J31+'7. Óvoda'!J31</f>
        <v>23965000</v>
      </c>
      <c r="K31" s="378">
        <f t="shared" si="1"/>
        <v>0.93759780907668233</v>
      </c>
    </row>
    <row r="32" spans="1:11" x14ac:dyDescent="0.25">
      <c r="A32" s="11">
        <v>26</v>
      </c>
      <c r="B32" s="12" t="s">
        <v>126</v>
      </c>
      <c r="C32" s="12" t="s">
        <v>37</v>
      </c>
      <c r="D32" s="25">
        <f>'2. Önkormányzat'!D32+'3. PH'!D32+'4.GondozásiKp'!D32+'5. Könyvtár'!D32+'6. Konyha'!D32+'7. Óvoda'!D32</f>
        <v>26176794</v>
      </c>
      <c r="E32" s="25">
        <f>'2. Önkormányzat'!E32+'3. PH'!E32+'4.GondozásiKp'!E32+'5. Könyvtár'!E32+'6. Konyha'!E32+'7. Óvoda'!E32</f>
        <v>34400000</v>
      </c>
      <c r="F32" s="25">
        <f>'2. Önkormányzat'!F32+'3. PH'!F32+'4.GondozásiKp'!F32+'5. Könyvtár'!F32+'6. Konyha'!F32+'7. Óvoda'!F32</f>
        <v>32400000</v>
      </c>
      <c r="G32" s="25">
        <f>'2. Önkormányzat'!G32+'3. PH'!G32+'4.GondozásiKp'!G32+'5. Könyvtár'!G32+'6. Konyha'!G32+'7. Óvoda'!G32</f>
        <v>31983405</v>
      </c>
      <c r="H32" s="373">
        <f t="shared" si="0"/>
        <v>-10577194</v>
      </c>
      <c r="I32" s="25">
        <f>+'2. Önkormányzat'!I32+'3. PH'!I32+'4.GondozásiKp'!I32+'5. Könyvtár'!I32+'6. Konyha'!I32+'7. Óvoda'!I32</f>
        <v>21406211</v>
      </c>
      <c r="J32" s="25">
        <f>'2. Önkormányzat'!J32+'3. PH'!J32+'4.GondozásiKp'!J32+'5. Könyvtár'!J32+'6. Konyha'!J32+'7. Óvoda'!J32</f>
        <v>20895119</v>
      </c>
      <c r="K32" s="378">
        <f t="shared" si="1"/>
        <v>0.97612412584366282</v>
      </c>
    </row>
    <row r="33" spans="1:11" x14ac:dyDescent="0.25">
      <c r="A33" s="11">
        <v>27</v>
      </c>
      <c r="B33" s="13" t="s">
        <v>159</v>
      </c>
      <c r="C33" s="13" t="s">
        <v>38</v>
      </c>
      <c r="D33" s="25">
        <f>'2. Önkormányzat'!D33+'3. PH'!D33+'4.GondozásiKp'!D33+'5. Könyvtár'!D33+'6. Konyha'!D33+'7. Óvoda'!D33</f>
        <v>94891001</v>
      </c>
      <c r="E33" s="25">
        <f>'2. Önkormányzat'!E33+'3. PH'!E33+'4.GondozásiKp'!E33+'5. Könyvtár'!E33+'6. Konyha'!E33+'7. Óvoda'!E33</f>
        <v>104001000</v>
      </c>
      <c r="F33" s="25">
        <f>'2. Önkormányzat'!F33+'3. PH'!F33+'4.GondozásiKp'!F33+'5. Könyvtár'!F33+'6. Konyha'!F33+'7. Óvoda'!F33</f>
        <v>107462561</v>
      </c>
      <c r="G33" s="25">
        <f>'2. Önkormányzat'!G33+'3. PH'!G33+'4.GondozásiKp'!G33+'5. Könyvtár'!G33+'6. Konyha'!G33+'7. Óvoda'!G33</f>
        <v>108705966</v>
      </c>
      <c r="H33" s="373">
        <f t="shared" si="0"/>
        <v>-5891632</v>
      </c>
      <c r="I33" s="25">
        <f>+'2. Önkormányzat'!I33+'3. PH'!I33+'4.GondozásiKp'!I33+'5. Könyvtár'!I33+'6. Konyha'!I33+'7. Óvoda'!I33</f>
        <v>102814334</v>
      </c>
      <c r="J33" s="25">
        <f>'2. Önkormányzat'!J33+'3. PH'!J33+'4.GondozásiKp'!J33+'5. Könyvtár'!J33+'6. Konyha'!J33+'7. Óvoda'!J33</f>
        <v>83476022</v>
      </c>
      <c r="K33" s="378">
        <f t="shared" si="1"/>
        <v>0.81191035094386743</v>
      </c>
    </row>
    <row r="34" spans="1:11" x14ac:dyDescent="0.25">
      <c r="A34" s="11">
        <v>28</v>
      </c>
      <c r="B34" s="12" t="s">
        <v>39</v>
      </c>
      <c r="C34" s="12" t="s">
        <v>40</v>
      </c>
      <c r="D34" s="25">
        <f>+D35</f>
        <v>159361</v>
      </c>
      <c r="E34" s="25">
        <f>+E35</f>
        <v>715000</v>
      </c>
      <c r="F34" s="25">
        <f>+F35</f>
        <v>856973</v>
      </c>
      <c r="G34" s="25">
        <f t="shared" ref="G34:J34" si="2">+G35</f>
        <v>840495</v>
      </c>
      <c r="H34" s="373">
        <f t="shared" si="0"/>
        <v>-44779</v>
      </c>
      <c r="I34" s="25">
        <f>+'2. Önkormányzat'!I34+'3. PH'!I34+'4.GondozásiKp'!I34+'5. Könyvtár'!I34+'6. Konyha'!I34+'7. Óvoda'!I34</f>
        <v>795716</v>
      </c>
      <c r="J34" s="25">
        <f t="shared" si="2"/>
        <v>527100</v>
      </c>
      <c r="K34" s="378">
        <f t="shared" si="1"/>
        <v>0.66242227126261133</v>
      </c>
    </row>
    <row r="35" spans="1:11" x14ac:dyDescent="0.25">
      <c r="A35" s="11">
        <v>29</v>
      </c>
      <c r="B35" s="13" t="s">
        <v>160</v>
      </c>
      <c r="C35" s="13" t="s">
        <v>41</v>
      </c>
      <c r="D35" s="25">
        <f>'2. Önkormányzat'!D35+'3. PH'!D35+'4.GondozásiKp'!D35+'5. Könyvtár'!D35+'6. Konyha'!D35+'7. Óvoda'!D35</f>
        <v>159361</v>
      </c>
      <c r="E35" s="25">
        <f>'2. Önkormányzat'!E35+'3. PH'!E35+'4.GondozásiKp'!E35+'5. Könyvtár'!E35+'6. Konyha'!E35+'7. Óvoda'!E35</f>
        <v>715000</v>
      </c>
      <c r="F35" s="25">
        <f>'2. Önkormányzat'!F35+'3. PH'!F35+'4.GondozásiKp'!F35+'5. Könyvtár'!F35+'6. Konyha'!F35+'7. Óvoda'!F35</f>
        <v>856973</v>
      </c>
      <c r="G35" s="25">
        <f>'2. Önkormányzat'!G35+'3. PH'!G35+'4.GondozásiKp'!G35+'5. Könyvtár'!G35+'6. Konyha'!G35+'7. Óvoda'!G35</f>
        <v>840495</v>
      </c>
      <c r="H35" s="373">
        <f t="shared" si="0"/>
        <v>-44779</v>
      </c>
      <c r="I35" s="25">
        <f>+'2. Önkormányzat'!I35+'3. PH'!I35+'4.GondozásiKp'!I35+'5. Könyvtár'!I35+'6. Konyha'!I35+'7. Óvoda'!I35</f>
        <v>795716</v>
      </c>
      <c r="J35" s="25">
        <f>'2. Önkormányzat'!J35+'3. PH'!J35+'4.GondozásiKp'!J35+'5. Könyvtár'!J35+'6. Konyha'!J35+'7. Óvoda'!J35</f>
        <v>527100</v>
      </c>
      <c r="K35" s="378">
        <f t="shared" si="1"/>
        <v>0.66242227126261133</v>
      </c>
    </row>
    <row r="36" spans="1:11" x14ac:dyDescent="0.25">
      <c r="A36" s="11">
        <v>30</v>
      </c>
      <c r="B36" s="15" t="s">
        <v>42</v>
      </c>
      <c r="C36" s="15" t="s">
        <v>43</v>
      </c>
      <c r="D36" s="25">
        <f>'2. Önkormányzat'!D36+'3. PH'!D36+'4.GondozásiKp'!D36+'5. Könyvtár'!D36+'6. Konyha'!D36+'7. Óvoda'!D36</f>
        <v>35755245</v>
      </c>
      <c r="E36" s="25">
        <f>'2. Önkormányzat'!E36+'3. PH'!E36+'4.GondozásiKp'!E36+'5. Könyvtár'!E36+'6. Konyha'!E36+'7. Óvoda'!E36</f>
        <v>35415306</v>
      </c>
      <c r="F36" s="25">
        <f>'2. Önkormányzat'!F36+'3. PH'!F36+'4.GondozásiKp'!F36+'5. Könyvtár'!F36+'6. Konyha'!F36+'7. Óvoda'!F36</f>
        <v>35655306</v>
      </c>
      <c r="G36" s="25">
        <f>'2. Önkormányzat'!G36+'3. PH'!G36+'4.GondozásiKp'!G36+'5. Könyvtár'!G36+'6. Konyha'!G36+'7. Óvoda'!G36</f>
        <v>35647756</v>
      </c>
      <c r="H36" s="373">
        <f t="shared" si="0"/>
        <v>1773861</v>
      </c>
      <c r="I36" s="25">
        <f>+'2. Önkormányzat'!I36+'3. PH'!I36+'4.GondozásiKp'!I36+'5. Könyvtár'!I36+'6. Konyha'!I36+'7. Óvoda'!I36</f>
        <v>37421617</v>
      </c>
      <c r="J36" s="25">
        <f>'2. Önkormányzat'!J36+'3. PH'!J36+'4.GondozásiKp'!J36+'5. Könyvtár'!J36+'6. Konyha'!J36+'7. Óvoda'!J36</f>
        <v>29652318</v>
      </c>
      <c r="K36" s="378">
        <f t="shared" si="1"/>
        <v>0.79238473313432711</v>
      </c>
    </row>
    <row r="37" spans="1:11" x14ac:dyDescent="0.25">
      <c r="A37" s="11">
        <v>31</v>
      </c>
      <c r="B37" s="15" t="s">
        <v>127</v>
      </c>
      <c r="C37" s="15" t="s">
        <v>44</v>
      </c>
      <c r="D37" s="25">
        <f>'2. Önkormányzat'!D37+'3. PH'!D37+'4.GondozásiKp'!D37+'5. Könyvtár'!D37+'6. Konyha'!D37+'7. Óvoda'!D37</f>
        <v>3215000</v>
      </c>
      <c r="E37" s="25">
        <f>'2. Önkormányzat'!E37+'3. PH'!E37+'4.GondozásiKp'!E37+'5. Könyvtár'!E37+'6. Konyha'!E37+'7. Óvoda'!E37</f>
        <v>4650000</v>
      </c>
      <c r="F37" s="25">
        <f>'2. Önkormányzat'!F37+'3. PH'!F37+'4.GondozásiKp'!F37+'5. Könyvtár'!F37+'6. Konyha'!F37+'7. Óvoda'!F37</f>
        <v>4650000</v>
      </c>
      <c r="G37" s="25">
        <f>'2. Önkormányzat'!G37+'3. PH'!G37+'4.GondozásiKp'!G37+'5. Könyvtár'!G37+'6. Konyha'!G37+'7. Óvoda'!G37</f>
        <v>4650000</v>
      </c>
      <c r="H37" s="373">
        <f t="shared" si="0"/>
        <v>2000000</v>
      </c>
      <c r="I37" s="25">
        <f>+'2. Önkormányzat'!I37+'3. PH'!I37+'4.GondozásiKp'!I37+'5. Könyvtár'!I37+'6. Konyha'!I37+'7. Óvoda'!I37</f>
        <v>6650000</v>
      </c>
      <c r="J37" s="25">
        <f>'2. Önkormányzat'!J37+'3. PH'!J37+'4.GondozásiKp'!J37+'5. Könyvtár'!J37+'6. Konyha'!J37+'7. Óvoda'!J37</f>
        <v>5018000</v>
      </c>
      <c r="K37" s="378">
        <f t="shared" si="1"/>
        <v>0.75458646616541358</v>
      </c>
    </row>
    <row r="38" spans="1:11" x14ac:dyDescent="0.25">
      <c r="A38" s="11">
        <v>32</v>
      </c>
      <c r="B38" s="15" t="s">
        <v>162</v>
      </c>
      <c r="C38" s="12" t="s">
        <v>161</v>
      </c>
      <c r="D38" s="25">
        <f>'2. Önkormányzat'!D38+'3. PH'!D38+'4.GondozásiKp'!D38+'5. Könyvtár'!D38+'6. Konyha'!D38+'7. Óvoda'!D38</f>
        <v>32268000</v>
      </c>
      <c r="E38" s="25">
        <f>'2. Önkormányzat'!E38+'3. PH'!E38+'4.GondozásiKp'!E38+'5. Könyvtár'!E38+'6. Konyha'!E38+'7. Óvoda'!E38</f>
        <v>28808000</v>
      </c>
      <c r="F38" s="25">
        <f>'2. Önkormányzat'!F38+'3. PH'!F38+'4.GondozásiKp'!F38+'5. Könyvtár'!F38+'6. Konyha'!F38+'7. Óvoda'!F38</f>
        <v>30808000</v>
      </c>
      <c r="G38" s="25">
        <f>'2. Önkormányzat'!G38+'3. PH'!G38+'4.GondozásiKp'!G38+'5. Könyvtár'!G38+'6. Konyha'!G38+'7. Óvoda'!G38</f>
        <v>30808000</v>
      </c>
      <c r="H38" s="373">
        <f t="shared" si="0"/>
        <v>11029924</v>
      </c>
      <c r="I38" s="25">
        <f>+'2. Önkormányzat'!I38+'3. PH'!I38+'4.GondozásiKp'!I38+'5. Könyvtár'!I38+'6. Konyha'!I38+'7. Óvoda'!I38</f>
        <v>41837924</v>
      </c>
      <c r="J38" s="25">
        <f>'2. Önkormányzat'!J38+'3. PH'!J38+'4.GondozásiKp'!J38+'5. Könyvtár'!J38+'6. Konyha'!J38+'7. Óvoda'!J38</f>
        <v>18930027</v>
      </c>
      <c r="K38" s="378">
        <f t="shared" si="1"/>
        <v>0.45246095384656276</v>
      </c>
    </row>
    <row r="39" spans="1:11" x14ac:dyDescent="0.25">
      <c r="A39" s="11">
        <v>33</v>
      </c>
      <c r="B39" s="13" t="s">
        <v>163</v>
      </c>
      <c r="C39" s="13" t="s">
        <v>45</v>
      </c>
      <c r="D39" s="25">
        <f>'2. Önkormányzat'!D39+'3. PH'!D39+'4.GondozásiKp'!D39+'5. Könyvtár'!D39+'6. Konyha'!D39+'7. Óvoda'!D39</f>
        <v>71238245</v>
      </c>
      <c r="E39" s="25">
        <f>'2. Önkormányzat'!E39+'3. PH'!E39+'4.GondozásiKp'!E39+'5. Könyvtár'!E39+'6. Konyha'!E39+'7. Óvoda'!E39</f>
        <v>68873306</v>
      </c>
      <c r="F39" s="25">
        <f>'2. Önkormányzat'!F39+'3. PH'!F39+'4.GondozásiKp'!F39+'5. Könyvtár'!F39+'6. Konyha'!F39+'7. Óvoda'!F39</f>
        <v>71113306</v>
      </c>
      <c r="G39" s="25">
        <f>'2. Önkormányzat'!G39+'3. PH'!G39+'4.GondozásiKp'!G39+'5. Könyvtár'!G39+'6. Konyha'!G39+'7. Óvoda'!G39</f>
        <v>71105756</v>
      </c>
      <c r="H39" s="373">
        <f t="shared" si="0"/>
        <v>14803785</v>
      </c>
      <c r="I39" s="25">
        <f>+'2. Önkormányzat'!I39+'3. PH'!I39+'4.GondozásiKp'!I39+'5. Könyvtár'!I39+'6. Konyha'!I39+'7. Óvoda'!I39</f>
        <v>85909541</v>
      </c>
      <c r="J39" s="25">
        <f>'2. Önkormányzat'!J39+'3. PH'!J39+'4.GondozásiKp'!J39+'5. Könyvtár'!J39+'6. Konyha'!J39+'7. Óvoda'!J39</f>
        <v>53600345</v>
      </c>
      <c r="K39" s="378">
        <f t="shared" si="1"/>
        <v>0.62391609099622591</v>
      </c>
    </row>
    <row r="40" spans="1:11" x14ac:dyDescent="0.25">
      <c r="A40" s="11">
        <v>34</v>
      </c>
      <c r="B40" s="23" t="s">
        <v>179</v>
      </c>
      <c r="C40" s="14" t="s">
        <v>46</v>
      </c>
      <c r="D40" s="26">
        <f>'2. Önkormányzat'!D40+'3. PH'!D40+'4.GondozásiKp'!D40+'5. Könyvtár'!D40+'6. Konyha'!D40+'7. Óvoda'!D40</f>
        <v>241271442</v>
      </c>
      <c r="E40" s="26">
        <f>'2. Önkormányzat'!E40+'3. PH'!E40+'4.GondozásiKp'!E40+'5. Könyvtár'!E40+'6. Konyha'!E40+'7. Óvoda'!E40</f>
        <v>241965810</v>
      </c>
      <c r="F40" s="26">
        <f>'2. Önkormányzat'!F40+'3. PH'!F40+'4.GondozásiKp'!F40+'5. Könyvtár'!F40+'6. Konyha'!F40+'7. Óvoda'!F40</f>
        <v>247809344</v>
      </c>
      <c r="G40" s="26">
        <f>'2. Önkormányzat'!G40+'3. PH'!G40+'4.GondozásiKp'!G40+'5. Könyvtár'!G40+'6. Konyha'!G40+'7. Óvoda'!G40</f>
        <v>249536271</v>
      </c>
      <c r="H40" s="373">
        <f t="shared" si="0"/>
        <v>26159920</v>
      </c>
      <c r="I40" s="25">
        <f>+'2. Önkormányzat'!I40+'3. PH'!I40+'4.GondozásiKp'!I40+'5. Könyvtár'!I40+'6. Konyha'!I40+'7. Óvoda'!I40</f>
        <v>275696191</v>
      </c>
      <c r="J40" s="26">
        <f>'2. Önkormányzat'!J40+'3. PH'!J40+'4.GondozásiKp'!J40+'5. Könyvtár'!J40+'6. Konyha'!J40+'7. Óvoda'!J40</f>
        <v>221390472</v>
      </c>
      <c r="K40" s="378">
        <f t="shared" si="1"/>
        <v>0.80302332504840446</v>
      </c>
    </row>
    <row r="41" spans="1:11" x14ac:dyDescent="0.25">
      <c r="A41" s="11"/>
      <c r="B41" s="23"/>
      <c r="C41" s="12"/>
      <c r="D41" s="25">
        <f>'2. Önkormányzat'!D41+'3. PH'!D41+'4.GondozásiKp'!D41+'5. Könyvtár'!D41+'6. Konyha'!D41+'7. Óvoda'!D41</f>
        <v>0</v>
      </c>
      <c r="E41" s="25">
        <f>'2. Önkormányzat'!E41+'3. PH'!E41+'4.GondozásiKp'!E41+'5. Könyvtár'!E41+'6. Konyha'!E41+'7. Óvoda'!E41</f>
        <v>0</v>
      </c>
      <c r="F41" s="25">
        <f>'2. Önkormányzat'!F41+'3. PH'!F41+'4.GondozásiKp'!F41+'5. Könyvtár'!F41+'6. Konyha'!F41+'7. Óvoda'!F41</f>
        <v>0</v>
      </c>
      <c r="G41" s="25">
        <f>'2. Önkormányzat'!G41+'3. PH'!G41+'4.GondozásiKp'!G41+'5. Könyvtár'!G41+'6. Konyha'!G41+'7. Óvoda'!G41</f>
        <v>0</v>
      </c>
      <c r="H41" s="373">
        <f t="shared" si="0"/>
        <v>0</v>
      </c>
      <c r="I41" s="25">
        <f>+'2. Önkormányzat'!I41+'3. PH'!I41+'4.GondozásiKp'!I41+'5. Könyvtár'!I41+'6. Konyha'!I41+'7. Óvoda'!I41</f>
        <v>0</v>
      </c>
      <c r="J41" s="25">
        <f>'2. Önkormányzat'!J41+'3. PH'!J41+'4.GondozásiKp'!J41+'5. Könyvtár'!J41+'6. Konyha'!J41+'7. Óvoda'!J41</f>
        <v>0</v>
      </c>
      <c r="K41" s="378"/>
    </row>
    <row r="42" spans="1:11" x14ac:dyDescent="0.25">
      <c r="A42" s="459" t="s">
        <v>180</v>
      </c>
      <c r="B42" s="40"/>
      <c r="C42" s="12"/>
      <c r="D42" s="25">
        <f>'2. Önkormányzat'!D42+'3. PH'!D42+'4.GondozásiKp'!D42+'5. Könyvtár'!D42+'6. Konyha'!D42+'7. Óvoda'!D42</f>
        <v>0</v>
      </c>
      <c r="E42" s="25">
        <f>'2. Önkormányzat'!E42+'3. PH'!E42+'4.GondozásiKp'!E42+'5. Könyvtár'!E42+'6. Konyha'!E42+'7. Óvoda'!E42</f>
        <v>0</v>
      </c>
      <c r="F42" s="25">
        <f>'2. Önkormányzat'!F42+'3. PH'!F42+'4.GondozásiKp'!F42+'5. Könyvtár'!F42+'6. Konyha'!F42+'7. Óvoda'!F42</f>
        <v>0</v>
      </c>
      <c r="G42" s="25">
        <f>'2. Önkormányzat'!G42+'3. PH'!G42+'4.GondozásiKp'!G42+'5. Könyvtár'!G42+'6. Konyha'!G42+'7. Óvoda'!G42</f>
        <v>0</v>
      </c>
      <c r="H42" s="373">
        <f t="shared" si="0"/>
        <v>0</v>
      </c>
      <c r="I42" s="25">
        <f>+'2. Önkormányzat'!I42+'3. PH'!I42+'4.GondozásiKp'!I42+'5. Könyvtár'!I42+'6. Konyha'!I42+'7. Óvoda'!I42</f>
        <v>0</v>
      </c>
      <c r="J42" s="25">
        <f>'2. Önkormányzat'!J42+'3. PH'!J42+'4.GondozásiKp'!J42+'5. Könyvtár'!J42+'6. Konyha'!J42+'7. Óvoda'!J42</f>
        <v>0</v>
      </c>
      <c r="K42" s="378"/>
    </row>
    <row r="43" spans="1:11" x14ac:dyDescent="0.25">
      <c r="A43" s="11">
        <v>35</v>
      </c>
      <c r="B43" s="13" t="s">
        <v>128</v>
      </c>
      <c r="C43" s="13" t="s">
        <v>47</v>
      </c>
      <c r="D43" s="25">
        <f>'2. Önkormányzat'!D43+'3. PH'!D43+'4.GondozásiKp'!D43+'5. Könyvtár'!D43+'6. Konyha'!D43+'7. Óvoda'!D43</f>
        <v>2300000</v>
      </c>
      <c r="E43" s="25">
        <f>'2. Önkormányzat'!E43+'3. PH'!E43+'4.GondozásiKp'!E43+'5. Könyvtár'!E43+'6. Konyha'!E43+'7. Óvoda'!E43</f>
        <v>0</v>
      </c>
      <c r="F43" s="25">
        <f>'2. Önkormányzat'!F43+'3. PH'!F43+'4.GondozásiKp'!F43+'5. Könyvtár'!F43+'6. Konyha'!F43+'7. Óvoda'!F43</f>
        <v>0</v>
      </c>
      <c r="G43" s="25">
        <f>'2. Önkormányzat'!G43+'3. PH'!G43+'4.GondozásiKp'!G43+'5. Könyvtár'!G43+'6. Konyha'!G43+'7. Óvoda'!G43</f>
        <v>0</v>
      </c>
      <c r="H43" s="373">
        <f t="shared" si="0"/>
        <v>0</v>
      </c>
      <c r="I43" s="25">
        <f>+'2. Önkormányzat'!I43+'3. PH'!I43+'4.GondozásiKp'!I43+'5. Könyvtár'!I43+'6. Konyha'!I43+'7. Óvoda'!I43</f>
        <v>0</v>
      </c>
      <c r="J43" s="25">
        <f>'2. Önkormányzat'!J43+'3. PH'!J43+'4.GondozásiKp'!J43+'5. Könyvtár'!J43+'6. Konyha'!J43+'7. Óvoda'!J43</f>
        <v>0</v>
      </c>
      <c r="K43" s="378"/>
    </row>
    <row r="44" spans="1:11" x14ac:dyDescent="0.25">
      <c r="A44" s="11">
        <v>37</v>
      </c>
      <c r="B44" s="13" t="s">
        <v>129</v>
      </c>
      <c r="C44" s="13" t="s">
        <v>48</v>
      </c>
      <c r="D44" s="25">
        <f>'2. Önkormányzat'!D44+'3. PH'!D44+'4.GondozásiKp'!D44+'5. Könyvtár'!D44+'6. Konyha'!D44+'7. Óvoda'!D44</f>
        <v>2462012</v>
      </c>
      <c r="E44" s="25">
        <f>'2. Önkormányzat'!E44+'3. PH'!E44+'4.GondozásiKp'!E44+'5. Könyvtár'!E44+'6. Konyha'!E44+'7. Óvoda'!E44</f>
        <v>890000</v>
      </c>
      <c r="F44" s="25">
        <f>'2. Önkormányzat'!F44+'3. PH'!F44+'4.GondozásiKp'!F44+'5. Könyvtár'!F44+'6. Konyha'!F44+'7. Óvoda'!F44</f>
        <v>1890000</v>
      </c>
      <c r="G44" s="25">
        <f>'2. Önkormányzat'!G44+'3. PH'!G44+'4.GondozásiKp'!G44+'5. Könyvtár'!G44+'6. Konyha'!G44+'7. Óvoda'!G44</f>
        <v>1890000</v>
      </c>
      <c r="H44" s="373">
        <f t="shared" si="0"/>
        <v>2251708</v>
      </c>
      <c r="I44" s="25">
        <f>+'2. Önkormányzat'!I44+'3. PH'!I44+'4.GondozásiKp'!I44+'5. Könyvtár'!I44+'6. Konyha'!I44+'7. Óvoda'!I44</f>
        <v>4141708</v>
      </c>
      <c r="J44" s="25">
        <f>'2. Önkormányzat'!J44+'3. PH'!J44+'4.GondozásiKp'!J44+'5. Könyvtár'!J44+'6. Konyha'!J44+'7. Óvoda'!J44</f>
        <v>1669073</v>
      </c>
      <c r="K44" s="378">
        <f t="shared" si="1"/>
        <v>0.40299147115151529</v>
      </c>
    </row>
    <row r="45" spans="1:11" x14ac:dyDescent="0.25">
      <c r="A45" s="11">
        <v>40</v>
      </c>
      <c r="B45" s="23" t="s">
        <v>181</v>
      </c>
      <c r="C45" s="14" t="s">
        <v>49</v>
      </c>
      <c r="D45" s="26">
        <f>'2. Önkormányzat'!D45+'3. PH'!D45+'4.GondozásiKp'!D45+'5. Könyvtár'!D45+'6. Konyha'!D45+'7. Óvoda'!D45</f>
        <v>4762012</v>
      </c>
      <c r="E45" s="26">
        <f>'2. Önkormányzat'!E45+'3. PH'!E45+'4.GondozásiKp'!E45+'5. Könyvtár'!E45+'6. Konyha'!E45+'7. Óvoda'!E45</f>
        <v>890000</v>
      </c>
      <c r="F45" s="26">
        <f>'2. Önkormányzat'!F45+'3. PH'!F45+'4.GondozásiKp'!F45+'5. Könyvtár'!F45+'6. Konyha'!F45+'7. Óvoda'!F45</f>
        <v>1890000</v>
      </c>
      <c r="G45" s="26">
        <f>'2. Önkormányzat'!G45+'3. PH'!G45+'4.GondozásiKp'!G45+'5. Könyvtár'!G45+'6. Konyha'!G45+'7. Óvoda'!G45</f>
        <v>1890000</v>
      </c>
      <c r="H45" s="373">
        <f t="shared" si="0"/>
        <v>2251708</v>
      </c>
      <c r="I45" s="25">
        <f>+'2. Önkormányzat'!I45+'3. PH'!I45+'4.GondozásiKp'!I45+'5. Könyvtár'!I45+'6. Konyha'!I45+'7. Óvoda'!I45</f>
        <v>4141708</v>
      </c>
      <c r="J45" s="26">
        <f>'2. Önkormányzat'!J45+'3. PH'!J45+'4.GondozásiKp'!J45+'5. Könyvtár'!J45+'6. Konyha'!J45+'7. Óvoda'!J45</f>
        <v>1669073</v>
      </c>
      <c r="K45" s="378">
        <f t="shared" si="1"/>
        <v>0.40299147115151529</v>
      </c>
    </row>
    <row r="46" spans="1:11" x14ac:dyDescent="0.25">
      <c r="A46" s="11"/>
      <c r="B46" s="23"/>
      <c r="C46" s="12"/>
      <c r="D46" s="25">
        <f>'2. Önkormányzat'!D46+'3. PH'!D46+'4.GondozásiKp'!D46+'5. Könyvtár'!D46+'6. Konyha'!D46+'7. Óvoda'!D46</f>
        <v>0</v>
      </c>
      <c r="E46" s="25">
        <f>'2. Önkormányzat'!E46+'3. PH'!E46+'4.GondozásiKp'!E46+'5. Könyvtár'!E46+'6. Konyha'!E46+'7. Óvoda'!E46</f>
        <v>0</v>
      </c>
      <c r="F46" s="25">
        <f>'2. Önkormányzat'!F46+'3. PH'!F46+'4.GondozásiKp'!F46+'5. Könyvtár'!F46+'6. Konyha'!F46+'7. Óvoda'!F46</f>
        <v>0</v>
      </c>
      <c r="G46" s="25">
        <f>'2. Önkormányzat'!G46+'3. PH'!G46+'4.GondozásiKp'!G46+'5. Könyvtár'!G46+'6. Konyha'!G46+'7. Óvoda'!G46</f>
        <v>0</v>
      </c>
      <c r="H46" s="373">
        <f t="shared" si="0"/>
        <v>0</v>
      </c>
      <c r="I46" s="25">
        <f>+'2. Önkormányzat'!I46+'3. PH'!I46+'4.GondozásiKp'!I46+'5. Könyvtár'!I46+'6. Konyha'!I46+'7. Óvoda'!I46</f>
        <v>0</v>
      </c>
      <c r="J46" s="25">
        <f>'2. Önkormányzat'!J46+'3. PH'!J46+'4.GondozásiKp'!J46+'5. Könyvtár'!J46+'6. Konyha'!J46+'7. Óvoda'!J46</f>
        <v>0</v>
      </c>
      <c r="K46" s="378"/>
    </row>
    <row r="47" spans="1:11" x14ac:dyDescent="0.25">
      <c r="A47" s="499" t="s">
        <v>182</v>
      </c>
      <c r="B47" s="499"/>
      <c r="C47" s="12"/>
      <c r="D47" s="25">
        <f>'2. Önkormányzat'!D47+'3. PH'!D47+'4.GondozásiKp'!D47+'5. Könyvtár'!D47+'6. Konyha'!D47+'7. Óvoda'!D47</f>
        <v>0</v>
      </c>
      <c r="E47" s="25">
        <f>'2. Önkormányzat'!E47+'3. PH'!E47+'4.GondozásiKp'!E47+'5. Könyvtár'!E47+'6. Konyha'!E47+'7. Óvoda'!E47</f>
        <v>0</v>
      </c>
      <c r="F47" s="25">
        <f>'2. Önkormányzat'!F47+'3. PH'!F47+'4.GondozásiKp'!F47+'5. Könyvtár'!F47+'6. Konyha'!F47+'7. Óvoda'!F47</f>
        <v>0</v>
      </c>
      <c r="G47" s="25">
        <f>'2. Önkormányzat'!G47+'3. PH'!G47+'4.GondozásiKp'!G47+'5. Könyvtár'!G47+'6. Konyha'!G47+'7. Óvoda'!G47</f>
        <v>0</v>
      </c>
      <c r="H47" s="373">
        <f t="shared" si="0"/>
        <v>0</v>
      </c>
      <c r="I47" s="25">
        <f>+'2. Önkormányzat'!I47+'3. PH'!I47+'4.GondozásiKp'!I47+'5. Könyvtár'!I47+'6. Konyha'!I47+'7. Óvoda'!I47</f>
        <v>0</v>
      </c>
      <c r="J47" s="25">
        <f>'2. Önkormányzat'!J47+'3. PH'!J47+'4.GondozásiKp'!J47+'5. Könyvtár'!J47+'6. Konyha'!J47+'7. Óvoda'!J47</f>
        <v>0</v>
      </c>
      <c r="K47" s="378"/>
    </row>
    <row r="48" spans="1:11" x14ac:dyDescent="0.25">
      <c r="A48" s="11">
        <v>41</v>
      </c>
      <c r="B48" s="15" t="s">
        <v>50</v>
      </c>
      <c r="C48" s="15" t="s">
        <v>51</v>
      </c>
      <c r="D48" s="25">
        <f>'2. Önkormányzat'!D48+'3. PH'!D48+'4.GondozásiKp'!D48+'5. Könyvtár'!D48+'6. Konyha'!D48+'7. Óvoda'!D48</f>
        <v>5320427</v>
      </c>
      <c r="E48" s="25">
        <f>'2. Önkormányzat'!E48+'3. PH'!E48+'4.GondozásiKp'!E48+'5. Könyvtár'!E48+'6. Konyha'!E48+'7. Óvoda'!E48</f>
        <v>6633333</v>
      </c>
      <c r="F48" s="25">
        <f>'2. Önkormányzat'!F48+'3. PH'!F48+'4.GondozásiKp'!F48+'5. Könyvtár'!F48+'6. Konyha'!F48+'7. Óvoda'!F48</f>
        <v>8356081</v>
      </c>
      <c r="G48" s="25">
        <f>'2. Önkormányzat'!G48+'3. PH'!G48+'4.GondozásiKp'!G48+'5. Könyvtár'!G48+'6. Konyha'!G48+'7. Óvoda'!G48</f>
        <v>8356081</v>
      </c>
      <c r="H48" s="373">
        <f t="shared" si="0"/>
        <v>0</v>
      </c>
      <c r="I48" s="25">
        <f>+'2. Önkormányzat'!I48+'3. PH'!I48+'4.GondozásiKp'!I48+'5. Könyvtár'!I48+'6. Konyha'!I48+'7. Óvoda'!I48</f>
        <v>8356081</v>
      </c>
      <c r="J48" s="25">
        <f>'2. Önkormányzat'!J48+'3. PH'!J48+'4.GondozásiKp'!J48+'5. Könyvtár'!J48+'6. Konyha'!J48+'7. Óvoda'!J48</f>
        <v>6352928</v>
      </c>
      <c r="K48" s="378">
        <f t="shared" si="1"/>
        <v>0.76027601934447497</v>
      </c>
    </row>
    <row r="49" spans="1:11" x14ac:dyDescent="0.25">
      <c r="A49" s="11">
        <v>42</v>
      </c>
      <c r="B49" s="15" t="s">
        <v>154</v>
      </c>
      <c r="C49" s="15" t="s">
        <v>51</v>
      </c>
      <c r="D49" s="25">
        <f>'2. Önkormányzat'!D49+'3. PH'!D49+'4.GondozásiKp'!D49+'5. Könyvtár'!D49+'6. Konyha'!D49+'7. Óvoda'!D49</f>
        <v>5320427</v>
      </c>
      <c r="E49" s="25">
        <f>'2. Önkormányzat'!E49+'3. PH'!E49+'4.GondozásiKp'!E49+'5. Könyvtár'!E49+'6. Konyha'!E49+'7. Óvoda'!E49</f>
        <v>6633333</v>
      </c>
      <c r="F49" s="25">
        <f>'2. Önkormányzat'!F49+'3. PH'!F49+'4.GondozásiKp'!F49+'5. Könyvtár'!F49+'6. Konyha'!F49+'7. Óvoda'!F49</f>
        <v>8356081</v>
      </c>
      <c r="G49" s="25">
        <f>'2. Önkormányzat'!G49+'3. PH'!G49+'4.GondozásiKp'!G49+'5. Könyvtár'!G49+'6. Konyha'!G49+'7. Óvoda'!G49</f>
        <v>8356081</v>
      </c>
      <c r="H49" s="373">
        <f t="shared" si="0"/>
        <v>0</v>
      </c>
      <c r="I49" s="25">
        <f>+'2. Önkormányzat'!I49+'3. PH'!I49+'4.GondozásiKp'!I49+'5. Könyvtár'!I49+'6. Konyha'!I49+'7. Óvoda'!I49</f>
        <v>8356081</v>
      </c>
      <c r="J49" s="25">
        <f>'2. Önkormányzat'!J49+'3. PH'!J49+'4.GondozásiKp'!J49+'5. Könyvtár'!J49+'6. Konyha'!J49+'7. Óvoda'!J49</f>
        <v>6352928</v>
      </c>
      <c r="K49" s="378">
        <f t="shared" si="1"/>
        <v>0.76027601934447497</v>
      </c>
    </row>
    <row r="50" spans="1:11" x14ac:dyDescent="0.25">
      <c r="A50" s="11">
        <v>43</v>
      </c>
      <c r="B50" s="15" t="s">
        <v>130</v>
      </c>
      <c r="C50" s="15" t="s">
        <v>52</v>
      </c>
      <c r="D50" s="25">
        <f>'2. Önkormányzat'!D50+'3. PH'!D50+'4.GondozásiKp'!D50+'5. Könyvtár'!D50+'6. Konyha'!D50+'7. Óvoda'!D50</f>
        <v>9592100</v>
      </c>
      <c r="E50" s="25">
        <f>'2. Önkormányzat'!E50+'3. PH'!E50+'4.GondozásiKp'!E50+'5. Könyvtár'!E50+'6. Konyha'!E50+'7. Óvoda'!E50</f>
        <v>19472022</v>
      </c>
      <c r="F50" s="25">
        <f>'2. Önkormányzat'!F50+'3. PH'!F50+'4.GondozásiKp'!F50+'5. Könyvtár'!F50+'6. Konyha'!F50+'7. Óvoda'!F50</f>
        <v>19472022</v>
      </c>
      <c r="G50" s="25">
        <f>'2. Önkormányzat'!G50+'3. PH'!G50+'4.GondozásiKp'!G50+'5. Könyvtár'!G50+'6. Konyha'!G50+'7. Óvoda'!G50</f>
        <v>17712022</v>
      </c>
      <c r="H50" s="373">
        <f t="shared" si="0"/>
        <v>-5601841</v>
      </c>
      <c r="I50" s="25">
        <f>+'2. Önkormányzat'!I50+'3. PH'!I50+'4.GondozásiKp'!I50+'5. Könyvtár'!I50+'6. Konyha'!I50+'7. Óvoda'!I50</f>
        <v>12110181</v>
      </c>
      <c r="J50" s="25">
        <f>'2. Önkormányzat'!J50+'3. PH'!J50+'4.GondozásiKp'!J50+'5. Könyvtár'!J50+'6. Konyha'!J50+'7. Óvoda'!J50</f>
        <v>6493871</v>
      </c>
      <c r="K50" s="378">
        <f t="shared" si="1"/>
        <v>0.53623236514796935</v>
      </c>
    </row>
    <row r="51" spans="1:11" x14ac:dyDescent="0.25">
      <c r="A51" s="11">
        <v>44</v>
      </c>
      <c r="B51" s="15" t="s">
        <v>131</v>
      </c>
      <c r="C51" s="12" t="s">
        <v>53</v>
      </c>
      <c r="D51" s="25">
        <f>'2. Önkormányzat'!D51+'3. PH'!D51+'4.GondozásiKp'!D51+'5. Könyvtár'!D51+'6. Konyha'!D51+'7. Óvoda'!D51</f>
        <v>12500000</v>
      </c>
      <c r="E51" s="25">
        <f>'2. Önkormányzat'!E51+'3. PH'!E51+'4.GondozásiKp'!E51+'5. Könyvtár'!E51+'6. Konyha'!E51+'7. Óvoda'!E51</f>
        <v>12640000</v>
      </c>
      <c r="F51" s="25">
        <f>'2. Önkormányzat'!F51+'3. PH'!F51+'4.GondozásiKp'!F51+'5. Könyvtár'!F51+'6. Konyha'!F51+'7. Óvoda'!F51</f>
        <v>7640000</v>
      </c>
      <c r="G51" s="25">
        <f>'2. Önkormányzat'!G51+'3. PH'!G51+'4.GondozásiKp'!G51+'5. Könyvtár'!G51+'6. Konyha'!G51+'7. Óvoda'!G51</f>
        <v>7640000</v>
      </c>
      <c r="H51" s="373">
        <f t="shared" si="0"/>
        <v>0</v>
      </c>
      <c r="I51" s="25">
        <f>+'2. Önkormányzat'!I51+'3. PH'!I51+'4.GondozásiKp'!I51+'5. Könyvtár'!I51+'6. Konyha'!I51+'7. Óvoda'!I51</f>
        <v>7640000</v>
      </c>
      <c r="J51" s="25">
        <f>'2. Önkormányzat'!J51+'3. PH'!J51+'4.GondozásiKp'!J51+'5. Könyvtár'!J51+'6. Konyha'!J51+'7. Óvoda'!J51</f>
        <v>7100000</v>
      </c>
      <c r="K51" s="378">
        <f t="shared" si="1"/>
        <v>0.9293193717277487</v>
      </c>
    </row>
    <row r="52" spans="1:11" x14ac:dyDescent="0.25">
      <c r="A52" s="11">
        <v>46</v>
      </c>
      <c r="B52" s="15" t="s">
        <v>54</v>
      </c>
      <c r="C52" s="12" t="s">
        <v>55</v>
      </c>
      <c r="D52" s="25">
        <f>'2. Önkormányzat'!D52+'3. PH'!D52+'4.GondozásiKp'!D52+'5. Könyvtár'!D52+'6. Konyha'!D52+'7. Óvoda'!D52</f>
        <v>5000000</v>
      </c>
      <c r="E52" s="25">
        <f>'2. Önkormányzat'!E52+'3. PH'!E52+'4.GondozásiKp'!E52+'5. Könyvtár'!E52+'6. Konyha'!E52+'7. Óvoda'!E52</f>
        <v>5000000</v>
      </c>
      <c r="F52" s="25">
        <f>'2. Önkormányzat'!F52+'3. PH'!F52+'4.GondozásiKp'!F52+'5. Könyvtár'!F52+'6. Konyha'!F52+'7. Óvoda'!F52</f>
        <v>5000000</v>
      </c>
      <c r="G52" s="25">
        <f>'2. Önkormányzat'!G52+'3. PH'!G52+'4.GondozásiKp'!G52+'5. Könyvtár'!G52+'6. Konyha'!G52+'7. Óvoda'!G52</f>
        <v>5000000</v>
      </c>
      <c r="H52" s="373">
        <f t="shared" si="0"/>
        <v>-5000000</v>
      </c>
      <c r="I52" s="25">
        <f>+'2. Önkormányzat'!I52+'3. PH'!I52+'4.GondozásiKp'!I52+'5. Könyvtár'!I52+'6. Konyha'!I52+'7. Óvoda'!I52</f>
        <v>0</v>
      </c>
      <c r="J52" s="25">
        <f>'2. Önkormányzat'!J52+'3. PH'!J52+'4.GondozásiKp'!J52+'5. Könyvtár'!J52+'6. Konyha'!J52+'7. Óvoda'!J52</f>
        <v>0</v>
      </c>
      <c r="K52" s="378"/>
    </row>
    <row r="53" spans="1:11" x14ac:dyDescent="0.25">
      <c r="A53" s="11">
        <v>47</v>
      </c>
      <c r="B53" s="23" t="s">
        <v>183</v>
      </c>
      <c r="C53" s="14" t="s">
        <v>56</v>
      </c>
      <c r="D53" s="26">
        <f>'2. Önkormányzat'!D53+'3. PH'!D53+'4.GondozásiKp'!D53+'5. Könyvtár'!D53+'6. Konyha'!D53+'7. Óvoda'!D53</f>
        <v>32412527</v>
      </c>
      <c r="E53" s="26">
        <f>'2. Önkormányzat'!E53+'3. PH'!E53+'4.GondozásiKp'!E53+'5. Könyvtár'!E53+'6. Konyha'!E53+'7. Óvoda'!E53</f>
        <v>43745355</v>
      </c>
      <c r="F53" s="26">
        <f>'2. Önkormányzat'!F53+'3. PH'!F53+'4.GondozásiKp'!F53+'5. Könyvtár'!F53+'6. Konyha'!F53+'7. Óvoda'!F53</f>
        <v>40468103</v>
      </c>
      <c r="G53" s="26">
        <f>'2. Önkormányzat'!G53+'3. PH'!G53+'4.GondozásiKp'!G53+'5. Könyvtár'!G53+'6. Konyha'!G53+'7. Óvoda'!G53</f>
        <v>38708103</v>
      </c>
      <c r="H53" s="373">
        <f t="shared" si="0"/>
        <v>-10601841</v>
      </c>
      <c r="I53" s="25">
        <f>+'2. Önkormányzat'!I53+'3. PH'!I53+'4.GondozásiKp'!I53+'5. Könyvtár'!I53+'6. Konyha'!I53+'7. Óvoda'!I53</f>
        <v>28106262</v>
      </c>
      <c r="J53" s="26">
        <f>'2. Önkormányzat'!J53+'3. PH'!J53+'4.GondozásiKp'!J53+'5. Könyvtár'!J53+'6. Konyha'!J53+'7. Óvoda'!J53</f>
        <v>19946799</v>
      </c>
      <c r="K53" s="378">
        <f t="shared" si="1"/>
        <v>0.70969234542821813</v>
      </c>
    </row>
    <row r="54" spans="1:11" x14ac:dyDescent="0.25">
      <c r="A54" s="11"/>
      <c r="B54" s="23"/>
      <c r="C54" s="12"/>
      <c r="D54" s="25">
        <f>'2. Önkormányzat'!D54+'3. PH'!D54+'4.GondozásiKp'!D54+'5. Könyvtár'!D54+'6. Konyha'!D54+'7. Óvoda'!D54</f>
        <v>0</v>
      </c>
      <c r="E54" s="25">
        <f>'2. Önkormányzat'!E54+'3. PH'!E54+'4.GondozásiKp'!E54+'5. Könyvtár'!E54+'6. Konyha'!E54+'7. Óvoda'!E54</f>
        <v>0</v>
      </c>
      <c r="F54" s="25">
        <f>'2. Önkormányzat'!F54+'3. PH'!F54+'4.GondozásiKp'!F54+'5. Könyvtár'!F54+'6. Konyha'!F54+'7. Óvoda'!F54</f>
        <v>0</v>
      </c>
      <c r="G54" s="25">
        <f>'2. Önkormányzat'!G54+'3. PH'!G54+'4.GondozásiKp'!G54+'5. Könyvtár'!G54+'6. Konyha'!G54+'7. Óvoda'!G54</f>
        <v>0</v>
      </c>
      <c r="H54" s="373">
        <f t="shared" si="0"/>
        <v>0</v>
      </c>
      <c r="I54" s="25">
        <f>+'2. Önkormányzat'!I54+'3. PH'!I54+'4.GondozásiKp'!I54+'5. Könyvtár'!I54+'6. Konyha'!I54+'7. Óvoda'!I54</f>
        <v>0</v>
      </c>
      <c r="J54" s="25">
        <f>'2. Önkormányzat'!J54+'3. PH'!J54+'4.GondozásiKp'!J54+'5. Könyvtár'!J54+'6. Konyha'!J54+'7. Óvoda'!J54</f>
        <v>0</v>
      </c>
      <c r="K54" s="378"/>
    </row>
    <row r="55" spans="1:11" x14ac:dyDescent="0.25">
      <c r="A55" s="499" t="s">
        <v>184</v>
      </c>
      <c r="B55" s="499"/>
      <c r="C55" s="12"/>
      <c r="D55" s="25">
        <f>'2. Önkormányzat'!D55+'3. PH'!D55+'4.GondozásiKp'!D55+'5. Könyvtár'!D55+'6. Konyha'!D55+'7. Óvoda'!D55</f>
        <v>0</v>
      </c>
      <c r="E55" s="25">
        <f>'2. Önkormányzat'!E55+'3. PH'!E55+'4.GondozásiKp'!E55+'5. Könyvtár'!E55+'6. Konyha'!E55+'7. Óvoda'!E55</f>
        <v>0</v>
      </c>
      <c r="F55" s="25">
        <f>'2. Önkormányzat'!F55+'3. PH'!F55+'4.GondozásiKp'!F55+'5. Könyvtár'!F55+'6. Konyha'!F55+'7. Óvoda'!F55</f>
        <v>0</v>
      </c>
      <c r="G55" s="25">
        <f>'2. Önkormányzat'!G55+'3. PH'!G55+'4.GondozásiKp'!G55+'5. Könyvtár'!G55+'6. Konyha'!G55+'7. Óvoda'!G55</f>
        <v>0</v>
      </c>
      <c r="H55" s="373">
        <f t="shared" si="0"/>
        <v>0</v>
      </c>
      <c r="I55" s="25">
        <f>+'2. Önkormányzat'!I55+'3. PH'!I55+'4.GondozásiKp'!I55+'5. Könyvtár'!I55+'6. Konyha'!I55+'7. Óvoda'!I55</f>
        <v>0</v>
      </c>
      <c r="J55" s="25">
        <f>'2. Önkormányzat'!J55+'3. PH'!J55+'4.GondozásiKp'!J55+'5. Könyvtár'!J55+'6. Konyha'!J55+'7. Óvoda'!J55</f>
        <v>0</v>
      </c>
      <c r="K55" s="378"/>
    </row>
    <row r="56" spans="1:11" x14ac:dyDescent="0.25">
      <c r="A56" s="11">
        <v>48</v>
      </c>
      <c r="B56" s="338" t="s">
        <v>657</v>
      </c>
      <c r="C56" s="15" t="s">
        <v>658</v>
      </c>
      <c r="D56" s="25"/>
      <c r="E56" s="25"/>
      <c r="F56" s="25">
        <f>'2. Önkormányzat'!F56+'3. PH'!F55+'4.GondozásiKp'!F55+'5. Könyvtár'!F55+'6. Konyha'!F55+'7. Óvoda'!F55</f>
        <v>0</v>
      </c>
      <c r="G56" s="25">
        <f>'2. Önkormányzat'!G56+'3. PH'!G55+'4.GondozásiKp'!G55+'5. Könyvtár'!G55+'6. Konyha'!G55+'7. Óvoda'!G55</f>
        <v>0</v>
      </c>
      <c r="H56" s="373">
        <f t="shared" ref="H56" si="3">I56-G56</f>
        <v>390000</v>
      </c>
      <c r="I56" s="25">
        <f>+'2. Önkormányzat'!I56+'3. PH'!I56+'4.GondozásiKp'!I56+'5. Könyvtár'!I56+'6. Konyha'!I56+'7. Óvoda'!I56</f>
        <v>390000</v>
      </c>
      <c r="J56" s="25">
        <f>'2. Önkormányzat'!J56+'3. PH'!J55+'4.GondozásiKp'!J55+'5. Könyvtár'!J55+'6. Konyha'!J55+'7. Óvoda'!J55</f>
        <v>390000</v>
      </c>
      <c r="K56" s="378">
        <f t="shared" si="1"/>
        <v>1</v>
      </c>
    </row>
    <row r="57" spans="1:11" x14ac:dyDescent="0.25">
      <c r="A57" s="11">
        <v>49</v>
      </c>
      <c r="B57" s="13" t="s">
        <v>132</v>
      </c>
      <c r="C57" s="13" t="s">
        <v>57</v>
      </c>
      <c r="D57" s="25">
        <f>'2. Önkormányzat'!D57+'3. PH'!D57+'4.GondozásiKp'!D57+'5. Könyvtár'!D57+'6. Konyha'!D57+'7. Óvoda'!D57</f>
        <v>550000</v>
      </c>
      <c r="E57" s="25">
        <f>'2. Önkormányzat'!E57+'3. PH'!E57+'4.GondozásiKp'!E57+'5. Könyvtár'!E57+'6. Konyha'!E57+'7. Óvoda'!E57</f>
        <v>0</v>
      </c>
      <c r="F57" s="25">
        <f>'2. Önkormányzat'!F57+'3. PH'!F57+'4.GondozásiKp'!F57+'5. Könyvtár'!F57+'6. Konyha'!F57+'7. Óvoda'!F57</f>
        <v>750000</v>
      </c>
      <c r="G57" s="25">
        <f>'2. Önkormányzat'!G57+'3. PH'!G57+'4.GondozásiKp'!G57+'5. Könyvtár'!G57+'6. Konyha'!G57+'7. Óvoda'!G57</f>
        <v>750000</v>
      </c>
      <c r="H57" s="373">
        <f t="shared" si="0"/>
        <v>0</v>
      </c>
      <c r="I57" s="25">
        <f>+'2. Önkormányzat'!I57+'3. PH'!I57+'4.GondozásiKp'!I57+'5. Könyvtár'!I57+'6. Konyha'!I57+'7. Óvoda'!I57</f>
        <v>750000</v>
      </c>
      <c r="J57" s="25">
        <f>'2. Önkormányzat'!J57+'3. PH'!J57+'4.GondozásiKp'!J57+'5. Könyvtár'!J57+'6. Konyha'!J57+'7. Óvoda'!J57</f>
        <v>750000</v>
      </c>
      <c r="K57" s="378">
        <f t="shared" si="1"/>
        <v>1</v>
      </c>
    </row>
    <row r="58" spans="1:11" x14ac:dyDescent="0.25">
      <c r="A58" s="11">
        <v>51</v>
      </c>
      <c r="B58" s="13" t="s">
        <v>58</v>
      </c>
      <c r="C58" s="13" t="s">
        <v>59</v>
      </c>
      <c r="D58" s="25">
        <f>'2. Önkormányzat'!D58+'3. PH'!D58+'4.GondozásiKp'!D58+'5. Könyvtár'!D58+'6. Konyha'!D58+'7. Óvoda'!D58</f>
        <v>445382</v>
      </c>
      <c r="E58" s="25">
        <f>'2. Önkormányzat'!E58+'3. PH'!E58+'4.GondozásiKp'!E58+'5. Könyvtár'!E58+'6. Konyha'!E58+'7. Óvoda'!E58</f>
        <v>0</v>
      </c>
      <c r="F58" s="25">
        <f>'2. Önkormányzat'!F58+'3. PH'!F58+'4.GondozásiKp'!F58+'5. Könyvtár'!F58+'6. Konyha'!F58+'7. Óvoda'!F58</f>
        <v>0</v>
      </c>
      <c r="G58" s="25">
        <f>'2. Önkormányzat'!G58+'3. PH'!G58+'4.GondozásiKp'!G58+'5. Könyvtár'!G58+'6. Konyha'!G58+'7. Óvoda'!G58</f>
        <v>0</v>
      </c>
      <c r="H58" s="373">
        <f t="shared" si="0"/>
        <v>0</v>
      </c>
      <c r="I58" s="25">
        <f>+'2. Önkormányzat'!I58+'3. PH'!I58+'4.GondozásiKp'!I58+'5. Könyvtár'!I58+'6. Konyha'!I58+'7. Óvoda'!I58</f>
        <v>0</v>
      </c>
      <c r="J58" s="25">
        <f>'2. Önkormányzat'!J58+'3. PH'!J58+'4.GondozásiKp'!J58+'5. Könyvtár'!J58+'6. Konyha'!J58+'7. Óvoda'!J58</f>
        <v>0</v>
      </c>
      <c r="K58" s="378"/>
    </row>
    <row r="59" spans="1:11" x14ac:dyDescent="0.25">
      <c r="A59" s="11">
        <v>52</v>
      </c>
      <c r="B59" s="13" t="s">
        <v>60</v>
      </c>
      <c r="C59" s="13" t="s">
        <v>61</v>
      </c>
      <c r="D59" s="25">
        <f>'2. Önkormányzat'!D59+'3. PH'!D59+'4.GondozásiKp'!D59+'5. Könyvtár'!D59+'6. Konyha'!D59+'7. Óvoda'!D59</f>
        <v>6811082</v>
      </c>
      <c r="E59" s="25">
        <f>'2. Önkormányzat'!E59+'3. PH'!E59+'4.GondozásiKp'!E59+'5. Könyvtár'!E59+'6. Konyha'!E59+'7. Óvoda'!E59</f>
        <v>0</v>
      </c>
      <c r="F59" s="25">
        <f>'2. Önkormányzat'!F59+'3. PH'!F59+'4.GondozásiKp'!F59+'5. Könyvtár'!F59+'6. Konyha'!F59+'7. Óvoda'!F59</f>
        <v>3858268</v>
      </c>
      <c r="G59" s="25">
        <f>'2. Önkormányzat'!G59+'3. PH'!G59+'4.GondozásiKp'!G59+'5. Könyvtár'!G59+'6. Konyha'!G59+'7. Óvoda'!G59</f>
        <v>5426225</v>
      </c>
      <c r="H59" s="373">
        <f t="shared" si="0"/>
        <v>112362</v>
      </c>
      <c r="I59" s="25">
        <f>+'2. Önkormányzat'!I59+'3. PH'!I59+'4.GondozásiKp'!I59+'5. Könyvtár'!I59+'6. Konyha'!I59+'7. Óvoda'!I59</f>
        <v>5538587</v>
      </c>
      <c r="J59" s="25">
        <f>'2. Önkormányzat'!J59+'3. PH'!J59+'4.GondozásiKp'!J59+'5. Könyvtár'!J59+'6. Konyha'!J59+'7. Óvoda'!J59</f>
        <v>5108388</v>
      </c>
      <c r="K59" s="378">
        <f t="shared" si="1"/>
        <v>0.92232694006612159</v>
      </c>
    </row>
    <row r="60" spans="1:11" x14ac:dyDescent="0.25">
      <c r="A60" s="11">
        <v>53</v>
      </c>
      <c r="B60" s="13" t="s">
        <v>62</v>
      </c>
      <c r="C60" s="13" t="s">
        <v>63</v>
      </c>
      <c r="D60" s="25">
        <f>'2. Önkormányzat'!D60+'3. PH'!D60+'4.GondozásiKp'!D60+'5. Könyvtár'!D60+'6. Konyha'!D60+'7. Óvoda'!D60</f>
        <v>1000000</v>
      </c>
      <c r="E60" s="25">
        <f>'2. Önkormányzat'!E60+'3. PH'!E60+'4.GondozásiKp'!E60+'5. Könyvtár'!E60+'6. Konyha'!E60+'7. Óvoda'!E60</f>
        <v>0</v>
      </c>
      <c r="F60" s="25">
        <f>'2. Önkormányzat'!F60+'3. PH'!F60+'4.GondozásiKp'!F60+'5. Könyvtár'!F60+'6. Konyha'!F60+'7. Óvoda'!F60</f>
        <v>0</v>
      </c>
      <c r="G60" s="25">
        <f>'2. Önkormányzat'!G60+'3. PH'!G60+'4.GondozásiKp'!G60+'5. Könyvtár'!G60+'6. Konyha'!G60+'7. Óvoda'!G60</f>
        <v>0</v>
      </c>
      <c r="H60" s="373">
        <f t="shared" si="0"/>
        <v>0</v>
      </c>
      <c r="I60" s="25">
        <f>+'2. Önkormányzat'!I60+'3. PH'!I60+'4.GondozásiKp'!I60+'5. Könyvtár'!I60+'6. Konyha'!I60+'7. Óvoda'!I60</f>
        <v>0</v>
      </c>
      <c r="J60" s="25">
        <f>'2. Önkormányzat'!J60+'3. PH'!J60+'4.GondozásiKp'!J60+'5. Könyvtár'!J60+'6. Konyha'!J60+'7. Óvoda'!J60</f>
        <v>0</v>
      </c>
      <c r="K60" s="378"/>
    </row>
    <row r="61" spans="1:11" x14ac:dyDescent="0.25">
      <c r="A61" s="11">
        <v>54</v>
      </c>
      <c r="B61" s="13" t="s">
        <v>64</v>
      </c>
      <c r="C61" s="13" t="s">
        <v>65</v>
      </c>
      <c r="D61" s="25">
        <f>'2. Önkormányzat'!D61+'3. PH'!D61+'4.GondozásiKp'!D61+'5. Könyvtár'!D61+'6. Konyha'!D61+'7. Óvoda'!D61</f>
        <v>2070246</v>
      </c>
      <c r="E61" s="25">
        <f>'2. Önkormányzat'!E61+'3. PH'!E61+'4.GondozásiKp'!E61+'5. Könyvtár'!E61+'6. Konyha'!E61+'7. Óvoda'!E61</f>
        <v>0</v>
      </c>
      <c r="F61" s="25">
        <f>'2. Önkormányzat'!F61+'3. PH'!F61+'4.GondozásiKp'!F61+'5. Könyvtár'!F61+'6. Konyha'!F61+'7. Óvoda'!F61</f>
        <v>1041732</v>
      </c>
      <c r="G61" s="25">
        <f>'2. Önkormányzat'!G61+'3. PH'!G61+'4.GondozásiKp'!G61+'5. Könyvtár'!G61+'6. Konyha'!G61+'7. Óvoda'!G61</f>
        <v>1465080</v>
      </c>
      <c r="H61" s="373">
        <f t="shared" si="0"/>
        <v>135637</v>
      </c>
      <c r="I61" s="25">
        <f>+'2. Önkormányzat'!I61+'3. PH'!I61+'4.GondozásiKp'!I61+'5. Könyvtár'!I61+'6. Konyha'!I61+'7. Óvoda'!I61</f>
        <v>1600717</v>
      </c>
      <c r="J61" s="25">
        <f>'2. Önkormányzat'!J61+'3. PH'!J61+'4.GondozásiKp'!J61+'5. Könyvtár'!J61+'6. Konyha'!J61+'7. Óvoda'!J61</f>
        <v>1379265</v>
      </c>
      <c r="K61" s="378">
        <f t="shared" si="1"/>
        <v>0.86165449607894462</v>
      </c>
    </row>
    <row r="62" spans="1:11" x14ac:dyDescent="0.25">
      <c r="A62" s="17">
        <v>55</v>
      </c>
      <c r="B62" s="23" t="s">
        <v>185</v>
      </c>
      <c r="C62" s="14" t="s">
        <v>66</v>
      </c>
      <c r="D62" s="26">
        <f>'2. Önkormányzat'!D62+'3. PH'!D62+'4.GondozásiKp'!D62+'5. Könyvtár'!D62+'6. Konyha'!D62+'7. Óvoda'!D62</f>
        <v>10876710</v>
      </c>
      <c r="E62" s="26">
        <f>'2. Önkormányzat'!E62+'3. PH'!E62+'4.GondozásiKp'!E62+'5. Könyvtár'!E62+'6. Konyha'!E62+'7. Óvoda'!E62</f>
        <v>0</v>
      </c>
      <c r="F62" s="26">
        <f>'2. Önkormányzat'!F62+'3. PH'!F62+'4.GondozásiKp'!F62+'5. Könyvtár'!F62+'6. Konyha'!F62+'7. Óvoda'!F62</f>
        <v>5650000</v>
      </c>
      <c r="G62" s="26">
        <f>'2. Önkormányzat'!G62+'3. PH'!G62+'4.GondozásiKp'!G62+'5. Könyvtár'!G62+'6. Konyha'!G62+'7. Óvoda'!G62</f>
        <v>7641305</v>
      </c>
      <c r="H62" s="373">
        <f t="shared" si="0"/>
        <v>637999</v>
      </c>
      <c r="I62" s="25">
        <f>+'2. Önkormányzat'!I62+'3. PH'!I62+'4.GondozásiKp'!I62+'5. Könyvtár'!I62+'6. Konyha'!I62+'7. Óvoda'!I62</f>
        <v>8279304</v>
      </c>
      <c r="J62" s="26">
        <f>'2. Önkormányzat'!J62+'3. PH'!J62+'4.GondozásiKp'!J62+'5. Könyvtár'!J62+'6. Konyha'!J62+'7. Óvoda'!J62</f>
        <v>7627653</v>
      </c>
      <c r="K62" s="378">
        <f t="shared" si="1"/>
        <v>0.92129157233506587</v>
      </c>
    </row>
    <row r="63" spans="1:11" x14ac:dyDescent="0.25">
      <c r="A63" s="11"/>
      <c r="B63" s="23"/>
      <c r="C63" s="12"/>
      <c r="D63" s="25">
        <f>'2. Önkormányzat'!D63+'3. PH'!D63+'4.GondozásiKp'!D63+'5. Könyvtár'!D63+'6. Konyha'!D63+'7. Óvoda'!D63</f>
        <v>0</v>
      </c>
      <c r="E63" s="25">
        <f>'2. Önkormányzat'!E63+'3. PH'!E63+'4.GondozásiKp'!E63+'5. Könyvtár'!E63+'6. Konyha'!E63+'7. Óvoda'!E63</f>
        <v>0</v>
      </c>
      <c r="F63" s="25">
        <f>'2. Önkormányzat'!F63+'3. PH'!F63+'4.GondozásiKp'!F63+'5. Könyvtár'!F63+'6. Konyha'!F63+'7. Óvoda'!F63</f>
        <v>0</v>
      </c>
      <c r="G63" s="25">
        <f>'2. Önkormányzat'!G63+'3. PH'!G63+'4.GondozásiKp'!G63+'5. Könyvtár'!G63+'6. Konyha'!G63+'7. Óvoda'!G63</f>
        <v>0</v>
      </c>
      <c r="H63" s="373">
        <f t="shared" si="0"/>
        <v>0</v>
      </c>
      <c r="I63" s="25">
        <f>+'2. Önkormányzat'!I63+'3. PH'!I63+'4.GondozásiKp'!I63+'5. Könyvtár'!I63+'6. Konyha'!I63+'7. Óvoda'!I63</f>
        <v>0</v>
      </c>
      <c r="J63" s="25">
        <f>'2. Önkormányzat'!J63+'3. PH'!J63+'4.GondozásiKp'!J63+'5. Könyvtár'!J63+'6. Konyha'!J63+'7. Óvoda'!J63</f>
        <v>0</v>
      </c>
      <c r="K63" s="378"/>
    </row>
    <row r="64" spans="1:11" x14ac:dyDescent="0.25">
      <c r="A64" s="500" t="s">
        <v>186</v>
      </c>
      <c r="B64" s="500"/>
      <c r="C64" s="12"/>
      <c r="D64" s="25">
        <f>'2. Önkormányzat'!D64+'3. PH'!D64+'4.GondozásiKp'!D64+'5. Könyvtár'!D64+'6. Konyha'!D64+'7. Óvoda'!D64</f>
        <v>0</v>
      </c>
      <c r="E64" s="25">
        <f>'2. Önkormányzat'!E64+'3. PH'!E64+'4.GondozásiKp'!E64+'5. Könyvtár'!E64+'6. Konyha'!E64+'7. Óvoda'!E64</f>
        <v>0</v>
      </c>
      <c r="F64" s="25">
        <f>'2. Önkormányzat'!F64+'3. PH'!F64+'4.GondozásiKp'!F64+'5. Könyvtár'!F64+'6. Konyha'!F64+'7. Óvoda'!F64</f>
        <v>0</v>
      </c>
      <c r="G64" s="25">
        <f>'2. Önkormányzat'!G64+'3. PH'!G64+'4.GondozásiKp'!G64+'5. Könyvtár'!G64+'6. Konyha'!G64+'7. Óvoda'!G64</f>
        <v>0</v>
      </c>
      <c r="H64" s="373">
        <f t="shared" si="0"/>
        <v>0</v>
      </c>
      <c r="I64" s="25">
        <f>+'2. Önkormányzat'!I64+'3. PH'!I64+'4.GondozásiKp'!I64+'5. Könyvtár'!I64+'6. Konyha'!I64+'7. Óvoda'!I64</f>
        <v>0</v>
      </c>
      <c r="J64" s="25">
        <f>'2. Önkormányzat'!J64+'3. PH'!J64+'4.GondozásiKp'!J64+'5. Könyvtár'!J64+'6. Konyha'!J64+'7. Óvoda'!J64</f>
        <v>0</v>
      </c>
      <c r="K64" s="378"/>
    </row>
    <row r="65" spans="1:11" x14ac:dyDescent="0.25">
      <c r="A65" s="11">
        <v>56</v>
      </c>
      <c r="B65" s="13" t="s">
        <v>67</v>
      </c>
      <c r="C65" s="13" t="s">
        <v>68</v>
      </c>
      <c r="D65" s="25">
        <f>'2. Önkormányzat'!D65+'3. PH'!D65+'4.GondozásiKp'!D65+'5. Könyvtár'!D65+'6. Konyha'!D65+'7. Óvoda'!D65</f>
        <v>31052023</v>
      </c>
      <c r="E65" s="25">
        <f>'2. Önkormányzat'!E65+'3. PH'!E65+'4.GondozásiKp'!E65+'5. Könyvtár'!E65+'6. Konyha'!E65+'7. Óvoda'!E65</f>
        <v>0</v>
      </c>
      <c r="F65" s="25">
        <f>'2. Önkormányzat'!F65+'3. PH'!F65+'4.GondozásiKp'!F65+'5. Könyvtár'!F65+'6. Konyha'!F65+'7. Óvoda'!F65</f>
        <v>10594197</v>
      </c>
      <c r="G65" s="25">
        <f>'2. Önkormányzat'!G65+'3. PH'!G65+'4.GondozásiKp'!G65+'5. Könyvtár'!G65+'6. Konyha'!G65+'7. Óvoda'!G65</f>
        <v>20594197</v>
      </c>
      <c r="H65" s="373">
        <f t="shared" ref="H65:H119" si="4">I65-G65</f>
        <v>553930</v>
      </c>
      <c r="I65" s="25">
        <f>+'2. Önkormányzat'!I65+'3. PH'!I65+'4.GondozásiKp'!I65+'5. Könyvtár'!I65+'6. Konyha'!I65+'7. Óvoda'!I65</f>
        <v>21148127</v>
      </c>
      <c r="J65" s="25">
        <f>'2. Önkormányzat'!J65+'3. PH'!J65+'4.GondozásiKp'!J65+'5. Könyvtár'!J65+'6. Konyha'!J65+'7. Óvoda'!J65</f>
        <v>21148127</v>
      </c>
      <c r="K65" s="378">
        <f t="shared" si="1"/>
        <v>1</v>
      </c>
    </row>
    <row r="66" spans="1:11" x14ac:dyDescent="0.25">
      <c r="A66" s="11">
        <v>57</v>
      </c>
      <c r="B66" s="13" t="s">
        <v>69</v>
      </c>
      <c r="C66" s="13" t="s">
        <v>70</v>
      </c>
      <c r="D66" s="25">
        <f>'2. Önkormányzat'!D66+'3. PH'!D66+'4.GondozásiKp'!D66+'5. Könyvtár'!D66+'6. Konyha'!D66+'7. Óvoda'!D66</f>
        <v>8304086</v>
      </c>
      <c r="E66" s="25">
        <f>'2. Önkormányzat'!E66+'3. PH'!E66+'4.GondozásiKp'!E66+'5. Könyvtár'!E66+'6. Konyha'!E66+'7. Óvoda'!E66</f>
        <v>0</v>
      </c>
      <c r="F66" s="25">
        <f>'2. Önkormányzat'!F66+'3. PH'!F66+'4.GondozásiKp'!F66+'5. Könyvtár'!F66+'6. Konyha'!F66+'7. Óvoda'!F66</f>
        <v>2860433</v>
      </c>
      <c r="G66" s="25">
        <f>'2. Önkormányzat'!G66+'3. PH'!G66+'4.GondozásiKp'!G66+'5. Könyvtár'!G66+'6. Konyha'!G66+'7. Óvoda'!G66</f>
        <v>5560433</v>
      </c>
      <c r="H66" s="373">
        <f t="shared" si="4"/>
        <v>0</v>
      </c>
      <c r="I66" s="25">
        <f>+'2. Önkormányzat'!I66+'3. PH'!I66+'4.GondozásiKp'!I66+'5. Könyvtár'!I66+'6. Konyha'!I66+'7. Óvoda'!I66</f>
        <v>5560433</v>
      </c>
      <c r="J66" s="25">
        <f>'2. Önkormányzat'!J66+'3. PH'!J66+'4.GondozásiKp'!J66+'5. Könyvtár'!J66+'6. Konyha'!J66+'7. Óvoda'!J66</f>
        <v>5256608</v>
      </c>
      <c r="K66" s="378">
        <f t="shared" si="1"/>
        <v>0.94535947110593721</v>
      </c>
    </row>
    <row r="67" spans="1:11" x14ac:dyDescent="0.25">
      <c r="A67" s="17">
        <v>58</v>
      </c>
      <c r="B67" s="23" t="s">
        <v>187</v>
      </c>
      <c r="C67" s="14" t="s">
        <v>71</v>
      </c>
      <c r="D67" s="26">
        <f>'2. Önkormányzat'!D67+'3. PH'!D67+'4.GondozásiKp'!D67+'5. Könyvtár'!D67+'6. Konyha'!D67+'7. Óvoda'!D67</f>
        <v>39356109</v>
      </c>
      <c r="E67" s="26">
        <f>'2. Önkormányzat'!E67+'3. PH'!E67+'4.GondozásiKp'!E67+'5. Könyvtár'!E67+'6. Konyha'!E67+'7. Óvoda'!E67</f>
        <v>0</v>
      </c>
      <c r="F67" s="26">
        <f>'2. Önkormányzat'!F67+'3. PH'!F67+'4.GondozásiKp'!F67+'5. Könyvtár'!F67+'6. Konyha'!F67+'7. Óvoda'!F67</f>
        <v>13454630</v>
      </c>
      <c r="G67" s="26">
        <f>'2. Önkormányzat'!G67+'3. PH'!G67+'4.GondozásiKp'!G67+'5. Könyvtár'!G67+'6. Konyha'!G67+'7. Óvoda'!G67</f>
        <v>26154630</v>
      </c>
      <c r="H67" s="373">
        <f t="shared" si="4"/>
        <v>553930</v>
      </c>
      <c r="I67" s="25">
        <f>+'2. Önkormányzat'!I67+'3. PH'!I67+'4.GondozásiKp'!I67+'5. Könyvtár'!I67+'6. Konyha'!I67+'7. Óvoda'!I67</f>
        <v>26708560</v>
      </c>
      <c r="J67" s="26">
        <f>'2. Önkormányzat'!J67+'3. PH'!J67+'4.GondozásiKp'!J67+'5. Könyvtár'!J67+'6. Konyha'!J67+'7. Óvoda'!J67</f>
        <v>26404735</v>
      </c>
      <c r="K67" s="378">
        <f t="shared" si="1"/>
        <v>0.988624433514948</v>
      </c>
    </row>
    <row r="68" spans="1:11" x14ac:dyDescent="0.25">
      <c r="A68" s="11"/>
      <c r="B68" s="14"/>
      <c r="C68" s="12"/>
      <c r="D68" s="25">
        <f>'2. Önkormányzat'!D68+'3. PH'!D68+'4.GondozásiKp'!D68+'5. Könyvtár'!D68+'6. Konyha'!D68+'7. Óvoda'!D68</f>
        <v>0</v>
      </c>
      <c r="E68" s="25">
        <f>'2. Önkormányzat'!E68+'3. PH'!E68+'4.GondozásiKp'!E68+'5. Könyvtár'!E68+'6. Konyha'!E68+'7. Óvoda'!E68</f>
        <v>0</v>
      </c>
      <c r="F68" s="25">
        <f>'2. Önkormányzat'!F68+'3. PH'!F68+'4.GondozásiKp'!F68+'5. Könyvtár'!F68+'6. Konyha'!F68+'7. Óvoda'!F68</f>
        <v>0</v>
      </c>
      <c r="G68" s="25">
        <f>'2. Önkormányzat'!G68+'3. PH'!G68+'4.GondozásiKp'!G68+'5. Könyvtár'!G68+'6. Konyha'!G68+'7. Óvoda'!G68</f>
        <v>0</v>
      </c>
      <c r="H68" s="373">
        <f t="shared" si="4"/>
        <v>0</v>
      </c>
      <c r="I68" s="25">
        <f>+'2. Önkormányzat'!I68+'3. PH'!I68+'4.GondozásiKp'!I68+'5. Könyvtár'!I68+'6. Konyha'!I68+'7. Óvoda'!I68</f>
        <v>0</v>
      </c>
      <c r="J68" s="25">
        <f>'2. Önkormányzat'!J68+'3. PH'!J68+'4.GondozásiKp'!J68+'5. Könyvtár'!J68+'6. Konyha'!J68+'7. Óvoda'!J68</f>
        <v>0</v>
      </c>
      <c r="K68" s="378"/>
    </row>
    <row r="69" spans="1:11" x14ac:dyDescent="0.25">
      <c r="A69" s="499" t="s">
        <v>188</v>
      </c>
      <c r="B69" s="499"/>
      <c r="C69" s="12"/>
      <c r="D69" s="25">
        <f>'2. Önkormányzat'!D69+'3. PH'!D69+'4.GondozásiKp'!D69+'5. Könyvtár'!D69+'6. Konyha'!D69+'7. Óvoda'!D69</f>
        <v>0</v>
      </c>
      <c r="E69" s="25">
        <f>'2. Önkormányzat'!E69+'3. PH'!E69+'4.GondozásiKp'!E69+'5. Könyvtár'!E69+'6. Konyha'!E69+'7. Óvoda'!E69</f>
        <v>0</v>
      </c>
      <c r="F69" s="25">
        <f>'2. Önkormányzat'!F69+'3. PH'!F69+'4.GondozásiKp'!F69+'5. Könyvtár'!F69+'6. Konyha'!F69+'7. Óvoda'!F69</f>
        <v>0</v>
      </c>
      <c r="G69" s="25">
        <f>'2. Önkormányzat'!G69+'3. PH'!G69+'4.GondozásiKp'!G69+'5. Könyvtár'!G69+'6. Konyha'!G69+'7. Óvoda'!G69</f>
        <v>0</v>
      </c>
      <c r="H69" s="373">
        <f t="shared" si="4"/>
        <v>0</v>
      </c>
      <c r="I69" s="25">
        <f>+'2. Önkormányzat'!I69+'3. PH'!I69+'4.GondozásiKp'!I69+'5. Könyvtár'!I69+'6. Konyha'!I69+'7. Óvoda'!I69</f>
        <v>0</v>
      </c>
      <c r="J69" s="25">
        <f>'2. Önkormányzat'!J69+'3. PH'!J69+'4.GondozásiKp'!J69+'5. Könyvtár'!J69+'6. Konyha'!J69+'7. Óvoda'!J69</f>
        <v>0</v>
      </c>
      <c r="K69" s="378"/>
    </row>
    <row r="70" spans="1:11" x14ac:dyDescent="0.25">
      <c r="A70" s="11">
        <v>59</v>
      </c>
      <c r="B70" s="13" t="s">
        <v>133</v>
      </c>
      <c r="C70" s="13" t="s">
        <v>72</v>
      </c>
      <c r="D70" s="25">
        <f>'2. Önkormányzat'!D70+'3. PH'!D70+'4.GondozásiKp'!D70+'5. Könyvtár'!D70+'6. Konyha'!D70+'7. Óvoda'!D70</f>
        <v>25909575</v>
      </c>
      <c r="E70" s="25">
        <f>'2. Önkormányzat'!E70+'3. PH'!E70+'4.GondozásiKp'!E70+'5. Könyvtár'!E70+'6. Konyha'!E70+'7. Óvoda'!E70</f>
        <v>130000</v>
      </c>
      <c r="F70" s="25">
        <f>'2. Önkormányzat'!F70+'3. PH'!F70+'4.GondozásiKp'!F70+'5. Könyvtár'!F70+'6. Konyha'!F70+'7. Óvoda'!F70</f>
        <v>130000</v>
      </c>
      <c r="G70" s="25">
        <f>'2. Önkormányzat'!G70+'3. PH'!G70+'4.GondozásiKp'!G70+'5. Könyvtár'!G70+'6. Konyha'!G70+'7. Óvoda'!G70</f>
        <v>130000</v>
      </c>
      <c r="H70" s="373">
        <f t="shared" si="4"/>
        <v>0</v>
      </c>
      <c r="I70" s="25">
        <f>+'2. Önkormányzat'!I70+'3. PH'!I70+'4.GondozásiKp'!I70+'5. Könyvtár'!I70+'6. Konyha'!I70+'7. Óvoda'!I70</f>
        <v>130000</v>
      </c>
      <c r="J70" s="25">
        <f>'2. Önkormányzat'!J70+'3. PH'!J70+'4.GondozásiKp'!J70+'5. Könyvtár'!J70+'6. Konyha'!J70+'7. Óvoda'!J70</f>
        <v>112500</v>
      </c>
      <c r="K70" s="378">
        <f t="shared" ref="K70:K132" si="5">J70/I70</f>
        <v>0.86538461538461542</v>
      </c>
    </row>
    <row r="71" spans="1:11" x14ac:dyDescent="0.25">
      <c r="A71" s="11">
        <v>61</v>
      </c>
      <c r="B71" s="13" t="s">
        <v>585</v>
      </c>
      <c r="C71" s="13" t="s">
        <v>586</v>
      </c>
      <c r="D71" s="25">
        <f>'2. Önkormányzat'!D71+'3. PH'!D71+'4.GondozásiKp'!D71+'5. Könyvtár'!D71+'6. Konyha'!D71+'7. Óvoda'!D71</f>
        <v>2384286</v>
      </c>
      <c r="E71" s="25">
        <f>'2. Önkormányzat'!E71+'3. PH'!E71+'4.GondozásiKp'!E71+'5. Könyvtár'!E71+'6. Konyha'!E71+'7. Óvoda'!E71</f>
        <v>0</v>
      </c>
      <c r="F71" s="25">
        <f>'2. Önkormányzat'!F71+'3. PH'!F71+'4.GondozásiKp'!F71+'5. Könyvtár'!F71+'6. Konyha'!F71+'7. Óvoda'!F71</f>
        <v>2000000</v>
      </c>
      <c r="G71" s="25">
        <f>'2. Önkormányzat'!G71+'3. PH'!G71+'4.GondozásiKp'!G71+'5. Könyvtár'!G71+'6. Konyha'!G71+'7. Óvoda'!G71</f>
        <v>5078577</v>
      </c>
      <c r="H71" s="373">
        <f t="shared" si="4"/>
        <v>0</v>
      </c>
      <c r="I71" s="25">
        <f>+'2. Önkormányzat'!I71+'3. PH'!I71+'4.GondozásiKp'!I71+'5. Könyvtár'!I71+'6. Konyha'!I71+'7. Óvoda'!I71</f>
        <v>5078577</v>
      </c>
      <c r="J71" s="25">
        <f>'2. Önkormányzat'!J71+'3. PH'!J71+'4.GondozásiKp'!J71+'5. Könyvtár'!J71+'6. Konyha'!J71+'7. Óvoda'!J71</f>
        <v>5078577</v>
      </c>
      <c r="K71" s="378">
        <f t="shared" si="5"/>
        <v>1</v>
      </c>
    </row>
    <row r="72" spans="1:11" x14ac:dyDescent="0.25">
      <c r="A72" s="17">
        <v>62</v>
      </c>
      <c r="B72" s="14" t="s">
        <v>155</v>
      </c>
      <c r="C72" s="14" t="s">
        <v>73</v>
      </c>
      <c r="D72" s="26">
        <f>'2. Önkormányzat'!D72+'3. PH'!D72+'4.GondozásiKp'!D72+'5. Könyvtár'!D72+'6. Konyha'!D72+'7. Óvoda'!D72</f>
        <v>28293861</v>
      </c>
      <c r="E72" s="26">
        <f>'2. Önkormányzat'!E72+'3. PH'!E72+'4.GondozásiKp'!E72+'5. Könyvtár'!E72+'6. Konyha'!E72+'7. Óvoda'!E72</f>
        <v>130000</v>
      </c>
      <c r="F72" s="26">
        <f>'2. Önkormányzat'!F72+'3. PH'!F72+'4.GondozásiKp'!F72+'5. Könyvtár'!F72+'6. Konyha'!F72+'7. Óvoda'!F72</f>
        <v>2130000</v>
      </c>
      <c r="G72" s="26">
        <f>'2. Önkormányzat'!G72+'3. PH'!G72+'4.GondozásiKp'!G72+'5. Könyvtár'!G72+'6. Konyha'!G72+'7. Óvoda'!G72</f>
        <v>5208577</v>
      </c>
      <c r="H72" s="373">
        <f t="shared" si="4"/>
        <v>0</v>
      </c>
      <c r="I72" s="25">
        <f>+'2. Önkormányzat'!I72+'3. PH'!I72+'4.GondozásiKp'!I72+'5. Könyvtár'!I72+'6. Konyha'!I72+'7. Óvoda'!I72</f>
        <v>5208577</v>
      </c>
      <c r="J72" s="26">
        <f>'2. Önkormányzat'!J72+'3. PH'!J72+'4.GondozásiKp'!J72+'5. Könyvtár'!J72+'6. Konyha'!J72+'7. Óvoda'!J72</f>
        <v>5191077</v>
      </c>
      <c r="K72" s="378">
        <f t="shared" si="5"/>
        <v>0.99664015718688614</v>
      </c>
    </row>
    <row r="73" spans="1:11" x14ac:dyDescent="0.25">
      <c r="A73" s="11"/>
      <c r="B73" s="14"/>
      <c r="C73" s="12"/>
      <c r="D73" s="25">
        <f>'2. Önkormányzat'!D73+'3. PH'!D73+'4.GondozásiKp'!D73+'5. Könyvtár'!D73+'6. Konyha'!D73+'7. Óvoda'!D73</f>
        <v>0</v>
      </c>
      <c r="E73" s="25">
        <f>'2. Önkormányzat'!E73+'3. PH'!E73+'4.GondozásiKp'!E73+'5. Könyvtár'!E73+'6. Konyha'!E73+'7. Óvoda'!E73</f>
        <v>0</v>
      </c>
      <c r="F73" s="25">
        <f>'2. Önkormányzat'!F73+'3. PH'!F73+'4.GondozásiKp'!F73+'5. Könyvtár'!F73+'6. Konyha'!F73+'7. Óvoda'!F73</f>
        <v>0</v>
      </c>
      <c r="G73" s="25">
        <f>'2. Önkormányzat'!G73+'3. PH'!G73+'4.GondozásiKp'!G73+'5. Könyvtár'!G73+'6. Konyha'!G73+'7. Óvoda'!G73</f>
        <v>0</v>
      </c>
      <c r="H73" s="373">
        <f t="shared" si="4"/>
        <v>0</v>
      </c>
      <c r="I73" s="25">
        <f>+'2. Önkormányzat'!I73+'3. PH'!I73+'4.GondozásiKp'!I73+'5. Könyvtár'!I73+'6. Konyha'!I73+'7. Óvoda'!I73</f>
        <v>0</v>
      </c>
      <c r="J73" s="25">
        <f>'2. Önkormányzat'!J73+'3. PH'!J73+'4.GondozásiKp'!J73+'5. Könyvtár'!J73+'6. Konyha'!J73+'7. Óvoda'!J73</f>
        <v>0</v>
      </c>
      <c r="K73" s="378"/>
    </row>
    <row r="74" spans="1:11" x14ac:dyDescent="0.25">
      <c r="A74" s="11"/>
      <c r="B74" s="14"/>
      <c r="C74" s="12"/>
      <c r="D74" s="25">
        <f>'2. Önkormányzat'!D74+'3. PH'!D74+'4.GondozásiKp'!D74+'5. Könyvtár'!D74+'6. Konyha'!D74+'7. Óvoda'!D74</f>
        <v>0</v>
      </c>
      <c r="E74" s="25">
        <f>'2. Önkormányzat'!E74+'3. PH'!E74+'4.GondozásiKp'!E74+'5. Könyvtár'!E74+'6. Konyha'!E74+'7. Óvoda'!E74</f>
        <v>0</v>
      </c>
      <c r="F74" s="25">
        <f>'2. Önkormányzat'!F74+'3. PH'!F74+'4.GondozásiKp'!F74+'5. Könyvtár'!F74+'6. Konyha'!F74+'7. Óvoda'!F74</f>
        <v>0</v>
      </c>
      <c r="G74" s="25">
        <f>'2. Önkormányzat'!G74+'3. PH'!G74+'4.GondozásiKp'!G74+'5. Könyvtár'!G74+'6. Konyha'!G74+'7. Óvoda'!G74</f>
        <v>0</v>
      </c>
      <c r="H74" s="373">
        <f t="shared" si="4"/>
        <v>0</v>
      </c>
      <c r="I74" s="25">
        <f>+'2. Önkormányzat'!I74+'3. PH'!I74+'4.GondozásiKp'!I74+'5. Könyvtár'!I74+'6. Konyha'!I74+'7. Óvoda'!I74</f>
        <v>0</v>
      </c>
      <c r="J74" s="25">
        <f>'2. Önkormányzat'!J74+'3. PH'!J74+'4.GondozásiKp'!J74+'5. Könyvtár'!J74+'6. Konyha'!J74+'7. Óvoda'!J74</f>
        <v>0</v>
      </c>
      <c r="K74" s="378"/>
    </row>
    <row r="75" spans="1:11" ht="15.75" x14ac:dyDescent="0.25">
      <c r="A75" s="11">
        <v>63</v>
      </c>
      <c r="B75" s="16" t="s">
        <v>164</v>
      </c>
      <c r="C75" s="16" t="s">
        <v>74</v>
      </c>
      <c r="D75" s="28">
        <f>'2. Önkormányzat'!D75+'3. PH'!D75+'4.GondozásiKp'!D75+'5. Könyvtár'!D75+'6. Konyha'!D75+'7. Óvoda'!D75</f>
        <v>683667956</v>
      </c>
      <c r="E75" s="28">
        <f>'2. Önkormányzat'!E75+'3. PH'!E75+'4.GondozásiKp'!E75+'5. Könyvtár'!E75+'6. Konyha'!E75+'7. Óvoda'!E75</f>
        <v>625382038</v>
      </c>
      <c r="F75" s="28">
        <f>'2. Önkormányzat'!F75+'3. PH'!F75+'4.GondozásiKp'!F75+'5. Könyvtár'!F75+'6. Konyha'!F75+'7. Óvoda'!F75</f>
        <v>644348920</v>
      </c>
      <c r="G75" s="28">
        <f>'2. Önkormányzat'!G75+'3. PH'!G75+'4.GondozásiKp'!G75+'5. Könyvtár'!G75+'6. Konyha'!G75+'7. Óvoda'!G75</f>
        <v>663608389</v>
      </c>
      <c r="H75" s="373">
        <f t="shared" si="4"/>
        <v>39506388</v>
      </c>
      <c r="I75" s="25">
        <f>+'2. Önkormányzat'!I75+'3. PH'!I75+'4.GondozásiKp'!I75+'5. Könyvtár'!I75+'6. Konyha'!I75+'7. Óvoda'!I75</f>
        <v>703114777</v>
      </c>
      <c r="J75" s="28">
        <f>'2. Önkormányzat'!J75+'3. PH'!J75+'4.GondozásiKp'!J75+'5. Könyvtár'!J75+'6. Konyha'!J75+'7. Óvoda'!J75</f>
        <v>628819463</v>
      </c>
      <c r="K75" s="378">
        <f t="shared" si="5"/>
        <v>0.8943340171045786</v>
      </c>
    </row>
    <row r="76" spans="1:11" ht="15.75" x14ac:dyDescent="0.25">
      <c r="A76" s="11"/>
      <c r="B76" s="16"/>
      <c r="C76" s="12"/>
      <c r="D76" s="25">
        <f>'2. Önkormányzat'!D76+'3. PH'!D76+'4.GondozásiKp'!D76+'5. Könyvtár'!D76+'6. Konyha'!D76+'7. Óvoda'!D76</f>
        <v>0</v>
      </c>
      <c r="E76" s="25">
        <f>'2. Önkormányzat'!E76+'3. PH'!E76+'4.GondozásiKp'!E76+'5. Könyvtár'!E76+'6. Konyha'!E76+'7. Óvoda'!E76</f>
        <v>0</v>
      </c>
      <c r="F76" s="25">
        <f>'2. Önkormányzat'!F76+'3. PH'!F76+'4.GondozásiKp'!F76+'5. Könyvtár'!F76+'6. Konyha'!F76+'7. Óvoda'!F76</f>
        <v>0</v>
      </c>
      <c r="G76" s="25">
        <f>'2. Önkormányzat'!G76+'3. PH'!G76+'4.GondozásiKp'!G76+'5. Könyvtár'!G76+'6. Konyha'!G76+'7. Óvoda'!G76</f>
        <v>0</v>
      </c>
      <c r="H76" s="373">
        <f t="shared" si="4"/>
        <v>0</v>
      </c>
      <c r="I76" s="25">
        <f>+'2. Önkormányzat'!I76+'3. PH'!I76+'4.GondozásiKp'!I76+'5. Könyvtár'!I76+'6. Konyha'!I76+'7. Óvoda'!I76</f>
        <v>0</v>
      </c>
      <c r="J76" s="25">
        <f>'2. Önkormányzat'!J76+'3. PH'!J76+'4.GondozásiKp'!J76+'5. Könyvtár'!J76+'6. Konyha'!J76+'7. Óvoda'!J76</f>
        <v>0</v>
      </c>
      <c r="K76" s="378"/>
    </row>
    <row r="77" spans="1:11" x14ac:dyDescent="0.25">
      <c r="A77" s="499" t="s">
        <v>189</v>
      </c>
      <c r="B77" s="499"/>
      <c r="C77" s="12"/>
      <c r="D77" s="25">
        <f>'2. Önkormányzat'!D77+'3. PH'!D77+'4.GondozásiKp'!D77+'5. Könyvtár'!D77+'6. Konyha'!D77+'7. Óvoda'!D77</f>
        <v>0</v>
      </c>
      <c r="E77" s="25">
        <f>'2. Önkormányzat'!E77+'3. PH'!E77+'4.GondozásiKp'!E77+'5. Könyvtár'!E77+'6. Konyha'!E77+'7. Óvoda'!E77</f>
        <v>0</v>
      </c>
      <c r="F77" s="25">
        <f>'2. Önkormányzat'!F77+'3. PH'!F77+'4.GondozásiKp'!F77+'5. Könyvtár'!F77+'6. Konyha'!F77+'7. Óvoda'!F77</f>
        <v>0</v>
      </c>
      <c r="G77" s="25">
        <f>'2. Önkormányzat'!G77+'3. PH'!G77+'4.GondozásiKp'!G77+'5. Könyvtár'!G77+'6. Konyha'!G77+'7. Óvoda'!G77</f>
        <v>0</v>
      </c>
      <c r="H77" s="373">
        <f t="shared" si="4"/>
        <v>0</v>
      </c>
      <c r="I77" s="25">
        <f>+'2. Önkormányzat'!I77+'3. PH'!I77+'4.GondozásiKp'!I77+'5. Könyvtár'!I77+'6. Konyha'!I77+'7. Óvoda'!I77</f>
        <v>0</v>
      </c>
      <c r="J77" s="25">
        <f>'2. Önkormányzat'!J77+'3. PH'!J77+'4.GondozásiKp'!J77+'5. Könyvtár'!J77+'6. Konyha'!J77+'7. Óvoda'!J77</f>
        <v>0</v>
      </c>
      <c r="K77" s="378"/>
    </row>
    <row r="78" spans="1:11" x14ac:dyDescent="0.25">
      <c r="A78" s="11">
        <v>65</v>
      </c>
      <c r="B78" s="12" t="s">
        <v>165</v>
      </c>
      <c r="C78" s="12" t="s">
        <v>75</v>
      </c>
      <c r="D78" s="25">
        <f>'2. Önkormányzat'!D78+'3. PH'!D78+'4.GondozásiKp'!D78+'5. Könyvtár'!D78+'6. Konyha'!D78+'7. Óvoda'!D78</f>
        <v>209756901</v>
      </c>
      <c r="E78" s="25">
        <f>'2. Önkormányzat'!E78+'3. PH'!E78+'4.GondozásiKp'!E78+'5. Könyvtár'!E78+'6. Konyha'!E78+'7. Óvoda'!E78</f>
        <v>200000000</v>
      </c>
      <c r="F78" s="25">
        <f>'2. Önkormányzat'!F78+'3. PH'!F78+'4.GondozásiKp'!F78+'5. Könyvtár'!F78+'6. Konyha'!F78+'7. Óvoda'!F78</f>
        <v>225267652</v>
      </c>
      <c r="G78" s="25">
        <f>'2. Önkormányzat'!G78+'3. PH'!G78+'4.GondozásiKp'!G78+'5. Könyvtár'!G78+'6. Konyha'!G78+'7. Óvoda'!G78</f>
        <v>215531577</v>
      </c>
      <c r="H78" s="373">
        <f t="shared" si="4"/>
        <v>-3563833</v>
      </c>
      <c r="I78" s="25">
        <f>+'2. Önkormányzat'!I78+'3. PH'!I78+'4.GondozásiKp'!I78+'5. Könyvtár'!I78+'6. Konyha'!I78+'7. Óvoda'!I78</f>
        <v>211967744</v>
      </c>
      <c r="J78" s="25">
        <f>'2. Önkormányzat'!J78+'3. PH'!J78+'4.GondozásiKp'!J78+'5. Könyvtár'!J78+'6. Konyha'!J78+'7. Óvoda'!J78</f>
        <v>178856261</v>
      </c>
      <c r="K78" s="378">
        <f t="shared" si="5"/>
        <v>0.84378999193386706</v>
      </c>
    </row>
    <row r="79" spans="1:11" x14ac:dyDescent="0.25">
      <c r="A79" s="11">
        <v>66</v>
      </c>
      <c r="B79" s="12" t="s">
        <v>76</v>
      </c>
      <c r="C79" s="12" t="s">
        <v>77</v>
      </c>
      <c r="D79" s="25">
        <f>'2. Önkormányzat'!D79+'3. PH'!D79+'4.GondozásiKp'!D79+'5. Könyvtár'!D79+'6. Konyha'!D79+'7. Óvoda'!D79</f>
        <v>11415597</v>
      </c>
      <c r="E79" s="25">
        <f>'2. Önkormányzat'!E79+'3. PH'!E79+'4.GondozásiKp'!E79+'5. Könyvtár'!E79+'6. Konyha'!E79+'7. Óvoda'!E79</f>
        <v>12644490</v>
      </c>
      <c r="F79" s="25">
        <f>'2. Önkormányzat'!F79+'3. PH'!F79+'4.GondozásiKp'!F79+'5. Könyvtár'!F79+'6. Konyha'!F79+'7. Óvoda'!F79</f>
        <v>12644490</v>
      </c>
      <c r="G79" s="25">
        <f>'2. Önkormányzat'!G79+'3. PH'!G79+'4.GondozásiKp'!G79+'5. Könyvtár'!G79+'6. Konyha'!G79+'7. Óvoda'!G79</f>
        <v>12644490</v>
      </c>
      <c r="H79" s="373">
        <f t="shared" si="4"/>
        <v>0</v>
      </c>
      <c r="I79" s="25">
        <f>+'2. Önkormányzat'!I79+'3. PH'!I79+'4.GondozásiKp'!I79+'5. Könyvtár'!I79+'6. Konyha'!I79+'7. Óvoda'!I79</f>
        <v>12644490</v>
      </c>
      <c r="J79" s="25">
        <f>'2. Önkormányzat'!J79+'3. PH'!J79+'4.GondozásiKp'!J79+'5. Könyvtár'!J79+'6. Konyha'!J79+'7. Óvoda'!J79</f>
        <v>12644490</v>
      </c>
      <c r="K79" s="378">
        <f t="shared" si="5"/>
        <v>1</v>
      </c>
    </row>
    <row r="80" spans="1:11" x14ac:dyDescent="0.25">
      <c r="A80" s="11">
        <v>67</v>
      </c>
      <c r="B80" s="12" t="s">
        <v>134</v>
      </c>
      <c r="C80" s="12" t="s">
        <v>78</v>
      </c>
      <c r="D80" s="25"/>
      <c r="E80" s="25">
        <v>0</v>
      </c>
      <c r="F80" s="25"/>
      <c r="G80" s="25"/>
      <c r="H80" s="373">
        <f t="shared" si="4"/>
        <v>0</v>
      </c>
      <c r="I80" s="25">
        <v>0</v>
      </c>
      <c r="J80" s="25"/>
      <c r="K80" s="378"/>
    </row>
    <row r="81" spans="1:11" x14ac:dyDescent="0.25">
      <c r="A81" s="11">
        <v>68</v>
      </c>
      <c r="B81" s="13" t="s">
        <v>166</v>
      </c>
      <c r="C81" s="13" t="s">
        <v>79</v>
      </c>
      <c r="D81" s="25">
        <f>+D80+D79+D78</f>
        <v>221172498</v>
      </c>
      <c r="E81" s="25">
        <f>+E80+E79+E78</f>
        <v>212644490</v>
      </c>
      <c r="F81" s="25">
        <f>+F80+F79+F78</f>
        <v>237912142</v>
      </c>
      <c r="G81" s="25">
        <f t="shared" ref="G81:J81" si="6">+G80+G79+G78</f>
        <v>228176067</v>
      </c>
      <c r="H81" s="373">
        <f t="shared" si="4"/>
        <v>-3563833</v>
      </c>
      <c r="I81" s="25">
        <f t="shared" ref="I81" si="7">+I80+I79+I78</f>
        <v>224612234</v>
      </c>
      <c r="J81" s="25">
        <f t="shared" si="6"/>
        <v>191500751</v>
      </c>
      <c r="K81" s="378">
        <f t="shared" si="5"/>
        <v>0.85258379559147257</v>
      </c>
    </row>
    <row r="82" spans="1:11" ht="15.75" x14ac:dyDescent="0.25">
      <c r="A82" s="17">
        <v>69</v>
      </c>
      <c r="B82" s="39" t="s">
        <v>195</v>
      </c>
      <c r="C82" s="16" t="s">
        <v>80</v>
      </c>
      <c r="D82" s="26">
        <f>+D81</f>
        <v>221172498</v>
      </c>
      <c r="E82" s="26">
        <f>+E81</f>
        <v>212644490</v>
      </c>
      <c r="F82" s="26">
        <f>+F81</f>
        <v>237912142</v>
      </c>
      <c r="G82" s="26">
        <f t="shared" ref="G82:J82" si="8">+G81</f>
        <v>228176067</v>
      </c>
      <c r="H82" s="373">
        <f t="shared" si="4"/>
        <v>-3563833</v>
      </c>
      <c r="I82" s="26">
        <f t="shared" ref="I82" si="9">+I81</f>
        <v>224612234</v>
      </c>
      <c r="J82" s="26">
        <f t="shared" si="8"/>
        <v>191500751</v>
      </c>
      <c r="K82" s="378">
        <f t="shared" si="5"/>
        <v>0.85258379559147257</v>
      </c>
    </row>
    <row r="83" spans="1:11" ht="15.75" x14ac:dyDescent="0.25">
      <c r="A83" s="11"/>
      <c r="B83" s="16"/>
      <c r="C83" s="12"/>
      <c r="D83" s="25">
        <f>'2. Önkormányzat'!D83+'3. PH'!D83+'4.GondozásiKp'!D83+'5. Könyvtár'!D83+'6. Konyha'!D83+'7. Óvoda'!D83</f>
        <v>0</v>
      </c>
      <c r="E83" s="25">
        <f>'2. Önkormányzat'!E83+'3. PH'!E83+'4.GondozásiKp'!E83+'5. Könyvtár'!E83+'6. Konyha'!E83+'7. Óvoda'!E83</f>
        <v>0</v>
      </c>
      <c r="F83" s="25">
        <f>'2. Önkormányzat'!F83+'3. PH'!F83+'4.GondozásiKp'!F83+'5. Könyvtár'!F83+'6. Konyha'!F83+'7. Óvoda'!F83</f>
        <v>0</v>
      </c>
      <c r="G83" s="25">
        <f>'2. Önkormányzat'!G83+'3. PH'!G83+'4.GondozásiKp'!G83+'5. Könyvtár'!G83+'6. Konyha'!G83+'7. Óvoda'!G83</f>
        <v>0</v>
      </c>
      <c r="H83" s="373">
        <f t="shared" si="4"/>
        <v>0</v>
      </c>
      <c r="I83" s="25">
        <f>+'2. Önkormányzat'!I83+'3. PH'!I83+'4.GondozásiKp'!I83+'5. Könyvtár'!I83+'6. Konyha'!I83+'7. Óvoda'!I83</f>
        <v>0</v>
      </c>
      <c r="J83" s="25">
        <f>'2. Önkormányzat'!J83+'3. PH'!J83+'4.GondozásiKp'!J83+'5. Könyvtár'!J83+'6. Konyha'!J83+'7. Óvoda'!J83</f>
        <v>0</v>
      </c>
      <c r="K83" s="378"/>
    </row>
    <row r="84" spans="1:11" x14ac:dyDescent="0.25">
      <c r="A84" s="499" t="s">
        <v>190</v>
      </c>
      <c r="B84" s="499"/>
      <c r="C84" s="12"/>
      <c r="D84" s="25">
        <f>'2. Önkormányzat'!D84+'3. PH'!D84+'4.GondozásiKp'!D84+'5. Könyvtár'!D84+'6. Konyha'!D84+'7. Óvoda'!D84</f>
        <v>0</v>
      </c>
      <c r="E84" s="25">
        <f>'2. Önkormányzat'!E84+'3. PH'!E84+'4.GondozásiKp'!E84+'5. Könyvtár'!E84+'6. Konyha'!E84+'7. Óvoda'!E84</f>
        <v>0</v>
      </c>
      <c r="F84" s="25">
        <f>'2. Önkormányzat'!F84+'3. PH'!F84+'4.GondozásiKp'!F84+'5. Könyvtár'!F84+'6. Konyha'!F84+'7. Óvoda'!F84</f>
        <v>0</v>
      </c>
      <c r="G84" s="25">
        <f>'2. Önkormányzat'!G84+'3. PH'!G84+'4.GondozásiKp'!G84+'5. Könyvtár'!G84+'6. Konyha'!G84+'7. Óvoda'!G84</f>
        <v>0</v>
      </c>
      <c r="H84" s="373">
        <f t="shared" si="4"/>
        <v>0</v>
      </c>
      <c r="I84" s="25">
        <f>+'2. Önkormányzat'!I84+'3. PH'!I84+'4.GondozásiKp'!I84+'5. Könyvtár'!I84+'6. Konyha'!I84+'7. Óvoda'!I84</f>
        <v>0</v>
      </c>
      <c r="J84" s="25">
        <f>'2. Önkormányzat'!J84+'3. PH'!J84+'4.GondozásiKp'!J84+'5. Könyvtár'!J84+'6. Konyha'!J84+'7. Óvoda'!J84</f>
        <v>0</v>
      </c>
      <c r="K84" s="378"/>
    </row>
    <row r="85" spans="1:11" x14ac:dyDescent="0.25">
      <c r="A85" s="11">
        <v>70</v>
      </c>
      <c r="B85" s="12" t="s">
        <v>81</v>
      </c>
      <c r="C85" s="12" t="s">
        <v>82</v>
      </c>
      <c r="D85" s="25">
        <f>'2. Önkormányzat'!D85+'3. PH'!D85+'4.GondozásiKp'!D85+'5. Könyvtár'!D85+'6. Konyha'!D85+'7. Óvoda'!D85</f>
        <v>117688597</v>
      </c>
      <c r="E85" s="25">
        <f>'2. Önkormányzat'!E85+'3. PH'!E85+'4.GondozásiKp'!E85+'5. Könyvtár'!E85+'6. Konyha'!E85+'7. Óvoda'!E85</f>
        <v>117907333</v>
      </c>
      <c r="F85" s="25">
        <f>'2. Önkormányzat'!F85+'3. PH'!F85+'4.GondozásiKp'!F85+'5. Könyvtár'!F85+'6. Konyha'!F85+'7. Óvoda'!F85</f>
        <v>130755735</v>
      </c>
      <c r="G85" s="25">
        <f>'2. Önkormányzat'!G85+'3. PH'!G85+'4.GondozásiKp'!G85+'5. Könyvtár'!G85+'6. Konyha'!G85+'7. Óvoda'!G85</f>
        <v>130755301</v>
      </c>
      <c r="H85" s="373">
        <f t="shared" si="4"/>
        <v>177699</v>
      </c>
      <c r="I85" s="25">
        <f>+'2. Önkormányzat'!I85+'3. PH'!I85+'4.GondozásiKp'!I85+'5. Könyvtár'!I85+'6. Konyha'!I85+'7. Óvoda'!I85</f>
        <v>130933000</v>
      </c>
      <c r="J85" s="25">
        <f>'2. Önkormányzat'!J85+'3. PH'!J85+'4.GondozásiKp'!J85+'5. Könyvtár'!J85+'6. Konyha'!J85+'7. Óvoda'!J85</f>
        <v>130933000</v>
      </c>
      <c r="K85" s="378">
        <f t="shared" si="5"/>
        <v>1</v>
      </c>
    </row>
    <row r="86" spans="1:11" x14ac:dyDescent="0.25">
      <c r="A86" s="11">
        <v>71</v>
      </c>
      <c r="B86" s="12" t="s">
        <v>83</v>
      </c>
      <c r="C86" s="12" t="s">
        <v>84</v>
      </c>
      <c r="D86" s="25">
        <f>'2. Önkormányzat'!D86+'3. PH'!D86+'4.GondozásiKp'!D86+'5. Könyvtár'!D86+'6. Konyha'!D86+'7. Óvoda'!D86</f>
        <v>69097958</v>
      </c>
      <c r="E86" s="25">
        <f>'2. Önkormányzat'!E86+'3. PH'!E86+'4.GondozásiKp'!E86+'5. Könyvtár'!E86+'6. Konyha'!E86+'7. Óvoda'!E86</f>
        <v>71761720</v>
      </c>
      <c r="F86" s="25">
        <f>'2. Önkormányzat'!F86+'3. PH'!F86+'4.GondozásiKp'!F86+'5. Könyvtár'!F86+'6. Konyha'!F86+'7. Óvoda'!F86</f>
        <v>71761720</v>
      </c>
      <c r="G86" s="25">
        <f>'2. Önkormányzat'!G86+'3. PH'!G86+'4.GondozásiKp'!G86+'5. Könyvtár'!G86+'6. Konyha'!G86+'7. Óvoda'!G86</f>
        <v>80016107</v>
      </c>
      <c r="H86" s="373">
        <f t="shared" si="4"/>
        <v>2889333</v>
      </c>
      <c r="I86" s="25">
        <f>+'2. Önkormányzat'!I86+'3. PH'!I86+'4.GondozásiKp'!I86+'5. Könyvtár'!I86+'6. Konyha'!I86+'7. Óvoda'!I86</f>
        <v>82905440</v>
      </c>
      <c r="J86" s="25">
        <f>'2. Önkormányzat'!J86+'3. PH'!J86+'4.GondozásiKp'!J86+'5. Könyvtár'!J86+'6. Konyha'!J86+'7. Óvoda'!J86</f>
        <v>82905440</v>
      </c>
      <c r="K86" s="378">
        <f t="shared" si="5"/>
        <v>1</v>
      </c>
    </row>
    <row r="87" spans="1:11" x14ac:dyDescent="0.25">
      <c r="A87" s="11">
        <v>72</v>
      </c>
      <c r="B87" s="12" t="s">
        <v>135</v>
      </c>
      <c r="C87" s="12" t="s">
        <v>85</v>
      </c>
      <c r="D87" s="25">
        <f>'2. Önkormányzat'!D87+'3. PH'!D87+'4.GondozásiKp'!D87+'5. Könyvtár'!D87+'6. Konyha'!D87+'7. Óvoda'!D87</f>
        <v>125596130</v>
      </c>
      <c r="E87" s="25">
        <f>'2. Önkormányzat'!E87+'3. PH'!E87+'4.GondozásiKp'!E87+'5. Könyvtár'!E87+'6. Konyha'!E87+'7. Óvoda'!E87</f>
        <v>122004653</v>
      </c>
      <c r="F87" s="25">
        <f>'2. Önkormányzat'!F87+'3. PH'!F87+'4.GondozásiKp'!F87+'5. Könyvtár'!F87+'6. Konyha'!F87+'7. Óvoda'!F87</f>
        <v>122384653</v>
      </c>
      <c r="G87" s="25">
        <f>'2. Önkormányzat'!G87+'3. PH'!G87+'4.GondozásiKp'!G87+'5. Könyvtár'!G87+'6. Konyha'!G87+'7. Óvoda'!G87</f>
        <v>119710948</v>
      </c>
      <c r="H87" s="373">
        <f t="shared" si="4"/>
        <v>10993344</v>
      </c>
      <c r="I87" s="25">
        <f>+'2. Önkormányzat'!I87+'3. PH'!I87+'4.GondozásiKp'!I87+'5. Könyvtár'!I87+'6. Konyha'!I87+'7. Óvoda'!I87</f>
        <v>130704292</v>
      </c>
      <c r="J87" s="25">
        <f>'2. Önkormányzat'!J87+'3. PH'!J87+'4.GondozásiKp'!J87+'5. Könyvtár'!J87+'6. Konyha'!J87+'7. Óvoda'!J87</f>
        <v>130704292</v>
      </c>
      <c r="K87" s="378">
        <f t="shared" si="5"/>
        <v>1</v>
      </c>
    </row>
    <row r="88" spans="1:11" x14ac:dyDescent="0.25">
      <c r="A88" s="11">
        <v>73</v>
      </c>
      <c r="B88" s="12" t="s">
        <v>136</v>
      </c>
      <c r="C88" s="12" t="s">
        <v>86</v>
      </c>
      <c r="D88" s="25">
        <f>'2. Önkormányzat'!D88+'3. PH'!D88+'4.GondozásiKp'!D88+'5. Könyvtár'!D88+'6. Konyha'!D88+'7. Óvoda'!D88</f>
        <v>4403200</v>
      </c>
      <c r="E88" s="25">
        <f>'2. Önkormányzat'!E88+'3. PH'!E88+'4.GondozásiKp'!E88+'5. Könyvtár'!E88+'6. Konyha'!E88+'7. Óvoda'!E88</f>
        <v>4438548</v>
      </c>
      <c r="F88" s="25">
        <f>'2. Önkormányzat'!F88+'3. PH'!F88+'4.GondozásiKp'!F88+'5. Könyvtár'!F88+'6. Konyha'!F88+'7. Óvoda'!F88</f>
        <v>4438548</v>
      </c>
      <c r="G88" s="25">
        <f>'2. Önkormányzat'!G88+'3. PH'!G88+'4.GondozásiKp'!G88+'5. Könyvtár'!G88+'6. Konyha'!G88+'7. Óvoda'!G88</f>
        <v>5201368</v>
      </c>
      <c r="H88" s="373">
        <f t="shared" si="4"/>
        <v>1006956</v>
      </c>
      <c r="I88" s="25">
        <f>+'2. Önkormányzat'!I88+'3. PH'!I88+'4.GondozásiKp'!I88+'5. Könyvtár'!I88+'6. Konyha'!I88+'7. Óvoda'!I88</f>
        <v>6208324</v>
      </c>
      <c r="J88" s="25">
        <f>'2. Önkormányzat'!J88+'3. PH'!J88+'4.GondozásiKp'!J88+'5. Könyvtár'!J88+'6. Konyha'!J88+'7. Óvoda'!J88</f>
        <v>6208324</v>
      </c>
      <c r="K88" s="378">
        <f t="shared" si="5"/>
        <v>1</v>
      </c>
    </row>
    <row r="89" spans="1:11" x14ac:dyDescent="0.25">
      <c r="A89" s="11">
        <v>74</v>
      </c>
      <c r="B89" s="12" t="s">
        <v>87</v>
      </c>
      <c r="C89" s="12" t="s">
        <v>88</v>
      </c>
      <c r="D89" s="25">
        <f>'2. Önkormányzat'!D89+'3. PH'!D89+'4.GondozásiKp'!D89+'5. Könyvtár'!D89+'6. Konyha'!D89+'7. Óvoda'!D89</f>
        <v>8595307</v>
      </c>
      <c r="E89" s="25">
        <f>'2. Önkormányzat'!E89+'3. PH'!E89+'4.GondozásiKp'!E89+'5. Könyvtár'!E89+'6. Konyha'!E89+'7. Óvoda'!E89</f>
        <v>0</v>
      </c>
      <c r="F89" s="25">
        <f>'2. Önkormányzat'!F89+'3. PH'!F89+'4.GondozásiKp'!F89+'5. Könyvtár'!F89+'6. Konyha'!F89+'7. Óvoda'!F89</f>
        <v>0</v>
      </c>
      <c r="G89" s="25">
        <f>'2. Önkormányzat'!G89+'3. PH'!G89+'4.GondozásiKp'!G89+'5. Könyvtár'!G89+'6. Konyha'!G89+'7. Óvoda'!G89</f>
        <v>0</v>
      </c>
      <c r="H89" s="373">
        <f t="shared" si="4"/>
        <v>4000140</v>
      </c>
      <c r="I89" s="25">
        <f>+'2. Önkormányzat'!I89+'3. PH'!I89+'4.GondozásiKp'!I89+'5. Könyvtár'!I89+'6. Konyha'!I89+'7. Óvoda'!I89</f>
        <v>4000140</v>
      </c>
      <c r="J89" s="25">
        <f>'2. Önkormányzat'!J89+'3. PH'!J89+'4.GondozásiKp'!J89+'5. Könyvtár'!J89+'6. Konyha'!J89+'7. Óvoda'!J89</f>
        <v>4000140</v>
      </c>
      <c r="K89" s="378">
        <f t="shared" si="5"/>
        <v>1</v>
      </c>
    </row>
    <row r="90" spans="1:11" x14ac:dyDescent="0.25">
      <c r="A90" s="11">
        <v>75</v>
      </c>
      <c r="B90" s="12" t="s">
        <v>587</v>
      </c>
      <c r="C90" s="12" t="s">
        <v>588</v>
      </c>
      <c r="D90" s="25">
        <f>+'2. Önkormányzat'!D90+'3. PH'!D91+'4.GondozásiKp'!D91+'5. Könyvtár'!D91+'6. Konyha'!D91+'7. Óvoda'!D91</f>
        <v>100091</v>
      </c>
      <c r="E90" s="25">
        <f>+'2. Önkormányzat'!E90+'3. PH'!E91+'4.GondozásiKp'!E91+'5. Könyvtár'!E91+'6. Konyha'!E91+'7. Óvoda'!E91</f>
        <v>0</v>
      </c>
      <c r="F90" s="25">
        <f>+'2. Önkormányzat'!F90+'3. PH'!F91+'4.GondozásiKp'!F91+'5. Könyvtár'!F91+'6. Konyha'!F91+'7. Óvoda'!F91</f>
        <v>0</v>
      </c>
      <c r="G90" s="25">
        <f>+'2. Önkormányzat'!G90+'3. PH'!G91+'4.GondozásiKp'!G91+'5. Könyvtár'!G91+'6. Konyha'!G91+'7. Óvoda'!G91</f>
        <v>763210</v>
      </c>
      <c r="H90" s="373">
        <f t="shared" si="4"/>
        <v>0</v>
      </c>
      <c r="I90" s="25">
        <f>+'2. Önkormányzat'!I90+'3. PH'!I90+'4.GondozásiKp'!I90+'5. Könyvtár'!I90+'6. Konyha'!I90+'7. Óvoda'!I90</f>
        <v>763210</v>
      </c>
      <c r="J90" s="25">
        <f>+'2. Önkormányzat'!J90+'3. PH'!J91+'4.GondozásiKp'!J91+'5. Könyvtár'!J91+'6. Konyha'!J91+'7. Óvoda'!J91</f>
        <v>763210</v>
      </c>
      <c r="K90" s="378">
        <f t="shared" si="5"/>
        <v>1</v>
      </c>
    </row>
    <row r="91" spans="1:11" x14ac:dyDescent="0.25">
      <c r="A91" s="11">
        <v>76</v>
      </c>
      <c r="B91" s="13" t="s">
        <v>172</v>
      </c>
      <c r="C91" s="13" t="s">
        <v>89</v>
      </c>
      <c r="D91" s="25">
        <f>'2. Önkormányzat'!D91+'3. PH'!D91+'4.GondozásiKp'!D91+'5. Könyvtár'!D91+'6. Konyha'!D91+'7. Óvoda'!D91</f>
        <v>325481283</v>
      </c>
      <c r="E91" s="25">
        <f>'2. Önkormányzat'!E91+'3. PH'!E91+'4.GondozásiKp'!E91+'5. Könyvtár'!E91+'6. Konyha'!E91+'7. Óvoda'!E91</f>
        <v>316112254</v>
      </c>
      <c r="F91" s="25">
        <f>'2. Önkormányzat'!F91+'3. PH'!F91+'4.GondozásiKp'!F91+'5. Könyvtár'!F91+'6. Konyha'!F91+'7. Óvoda'!F91</f>
        <v>329340656</v>
      </c>
      <c r="G91" s="25">
        <f>'2. Önkormányzat'!G91+'3. PH'!G91+'4.GondozásiKp'!G91+'5. Könyvtár'!G91+'6. Konyha'!G91+'7. Óvoda'!G91</f>
        <v>336446934</v>
      </c>
      <c r="H91" s="373">
        <f t="shared" si="4"/>
        <v>19067472</v>
      </c>
      <c r="I91" s="25">
        <f>+'2. Önkormányzat'!I91+'3. PH'!I91+'4.GondozásiKp'!I91+'5. Könyvtár'!I91+'6. Konyha'!I91+'7. Óvoda'!I91</f>
        <v>355514406</v>
      </c>
      <c r="J91" s="25">
        <f>'2. Önkormányzat'!J91+'3. PH'!J91+'4.GondozásiKp'!J91+'5. Könyvtár'!J91+'6. Konyha'!J91+'7. Óvoda'!J91</f>
        <v>355514406</v>
      </c>
      <c r="K91" s="378">
        <f t="shared" si="5"/>
        <v>1</v>
      </c>
    </row>
    <row r="92" spans="1:11" ht="15.75" customHeight="1" x14ac:dyDescent="0.25">
      <c r="A92" s="11">
        <v>77</v>
      </c>
      <c r="B92" s="13" t="s">
        <v>118</v>
      </c>
      <c r="C92" s="13" t="s">
        <v>90</v>
      </c>
      <c r="D92" s="25">
        <f>'2. Önkormányzat'!D92+'3. PH'!D92+'4.GondozásiKp'!D92+'5. Könyvtár'!D92+'6. Konyha'!D92+'7. Óvoda'!D92</f>
        <v>81423079</v>
      </c>
      <c r="E92" s="25">
        <f>'2. Önkormányzat'!E92+'3. PH'!E92+'4.GondozásiKp'!E92+'5. Könyvtár'!E92+'6. Konyha'!E92+'7. Óvoda'!E92</f>
        <v>82291627</v>
      </c>
      <c r="F92" s="25">
        <f>'2. Önkormányzat'!F92+'3. PH'!F92+'4.GondozásiKp'!F92+'5. Könyvtár'!F92+'6. Konyha'!F92+'7. Óvoda'!F92</f>
        <v>79282027</v>
      </c>
      <c r="G92" s="25">
        <f>'2. Önkormányzat'!G92+'3. PH'!G92+'4.GondozásiKp'!G92+'5. Könyvtár'!G92+'6. Konyha'!G92+'7. Óvoda'!G92</f>
        <v>79282027</v>
      </c>
      <c r="H92" s="373">
        <f t="shared" si="4"/>
        <v>3498497</v>
      </c>
      <c r="I92" s="25">
        <f>+'2. Önkormányzat'!I92+'3. PH'!I92+'4.GondozásiKp'!I92+'5. Könyvtár'!I92+'6. Konyha'!I92+'7. Óvoda'!I92</f>
        <v>82780524</v>
      </c>
      <c r="J92" s="25">
        <f>'2. Önkormányzat'!J92+'3. PH'!J92+'4.GondozásiKp'!J92+'5. Könyvtár'!J92+'6. Konyha'!J92+'7. Óvoda'!J92</f>
        <v>82780524</v>
      </c>
      <c r="K92" s="378">
        <f t="shared" si="5"/>
        <v>1</v>
      </c>
    </row>
    <row r="93" spans="1:11" x14ac:dyDescent="0.25">
      <c r="A93" s="17">
        <v>82</v>
      </c>
      <c r="B93" s="14" t="s">
        <v>173</v>
      </c>
      <c r="C93" s="14" t="s">
        <v>91</v>
      </c>
      <c r="D93" s="26">
        <f>'2. Önkormányzat'!D93+'3. PH'!D93+'4.GondozásiKp'!D93+'5. Könyvtár'!D93+'6. Konyha'!D93+'7. Óvoda'!D93</f>
        <v>406904362</v>
      </c>
      <c r="E93" s="26">
        <f>'2. Önkormányzat'!E93+'3. PH'!E93+'4.GondozásiKp'!E93+'5. Könyvtár'!E93+'6. Konyha'!E93+'7. Óvoda'!E93</f>
        <v>398403881</v>
      </c>
      <c r="F93" s="26">
        <f>'2. Önkormányzat'!F93+'3. PH'!F93+'4.GondozásiKp'!F93+'5. Könyvtár'!F93+'6. Konyha'!F93+'7. Óvoda'!F93</f>
        <v>408622683</v>
      </c>
      <c r="G93" s="26">
        <f>'2. Önkormányzat'!G93+'3. PH'!G93+'4.GondozásiKp'!G93+'5. Könyvtár'!G93+'6. Konyha'!G93+'7. Óvoda'!G93</f>
        <v>415728961</v>
      </c>
      <c r="H93" s="373">
        <f t="shared" si="4"/>
        <v>22565969</v>
      </c>
      <c r="I93" s="26">
        <f>+'2. Önkormányzat'!I93+'3. PH'!I93+'4.GondozásiKp'!I93+'5. Könyvtár'!I93+'6. Konyha'!I93+'7. Óvoda'!I93</f>
        <v>438294930</v>
      </c>
      <c r="J93" s="26">
        <f>'2. Önkormányzat'!J93+'3. PH'!J93+'4.GondozásiKp'!J93+'5. Könyvtár'!J93+'6. Konyha'!J93+'7. Óvoda'!J93</f>
        <v>438294930</v>
      </c>
      <c r="K93" s="378">
        <f t="shared" si="5"/>
        <v>1</v>
      </c>
    </row>
    <row r="94" spans="1:11" x14ac:dyDescent="0.25">
      <c r="A94" s="11"/>
      <c r="B94" s="14"/>
      <c r="C94" s="12"/>
      <c r="D94" s="25">
        <f>'2. Önkormányzat'!D94+'3. PH'!D94+'4.GondozásiKp'!D94+'5. Könyvtár'!D94+'6. Konyha'!D94+'7. Óvoda'!D94</f>
        <v>0</v>
      </c>
      <c r="E94" s="25">
        <f>'2. Önkormányzat'!E94+'3. PH'!E94+'4.GondozásiKp'!E94+'5. Könyvtár'!E94+'6. Konyha'!E94+'7. Óvoda'!E94</f>
        <v>0</v>
      </c>
      <c r="F94" s="25">
        <f>'2. Önkormányzat'!F94+'3. PH'!F94+'4.GondozásiKp'!F94+'5. Könyvtár'!F94+'6. Konyha'!F94+'7. Óvoda'!F94</f>
        <v>0</v>
      </c>
      <c r="G94" s="25">
        <f>'2. Önkormányzat'!G94+'3. PH'!G94+'4.GondozásiKp'!G94+'5. Könyvtár'!G94+'6. Konyha'!G94+'7. Óvoda'!G94</f>
        <v>0</v>
      </c>
      <c r="H94" s="373">
        <f t="shared" si="4"/>
        <v>0</v>
      </c>
      <c r="I94" s="25">
        <f>+'2. Önkormányzat'!I94+'3. PH'!I94+'4.GondozásiKp'!I94+'5. Könyvtár'!I94+'6. Konyha'!I94+'7. Óvoda'!I94</f>
        <v>0</v>
      </c>
      <c r="J94" s="25">
        <f>'2. Önkormányzat'!J94+'3. PH'!J94+'4.GondozásiKp'!J94+'5. Könyvtár'!J94+'6. Konyha'!J94+'7. Óvoda'!J94</f>
        <v>0</v>
      </c>
      <c r="K94" s="378"/>
    </row>
    <row r="95" spans="1:11" x14ac:dyDescent="0.25">
      <c r="A95" s="499" t="s">
        <v>191</v>
      </c>
      <c r="B95" s="499"/>
      <c r="C95" s="12"/>
      <c r="D95" s="25">
        <f>'2. Önkormányzat'!D95+'3. PH'!D95+'4.GondozásiKp'!D95+'5. Könyvtár'!D95+'6. Konyha'!D95+'7. Óvoda'!D95</f>
        <v>0</v>
      </c>
      <c r="E95" s="25">
        <f>'2. Önkormányzat'!E95+'3. PH'!E95+'4.GondozásiKp'!E95+'5. Könyvtár'!E95+'6. Konyha'!E95+'7. Óvoda'!E95</f>
        <v>0</v>
      </c>
      <c r="F95" s="25">
        <f>'2. Önkormányzat'!F95+'3. PH'!F95+'4.GondozásiKp'!F95+'5. Könyvtár'!F95+'6. Konyha'!F95+'7. Óvoda'!F95</f>
        <v>0</v>
      </c>
      <c r="G95" s="25">
        <f>'2. Önkormányzat'!G95+'3. PH'!G95+'4.GondozásiKp'!G95+'5. Könyvtár'!G95+'6. Konyha'!G95+'7. Óvoda'!G95</f>
        <v>0</v>
      </c>
      <c r="H95" s="373">
        <f t="shared" si="4"/>
        <v>0</v>
      </c>
      <c r="I95" s="25">
        <f>+'2. Önkormányzat'!I95+'3. PH'!I95+'4.GondozásiKp'!I95+'5. Könyvtár'!I95+'6. Konyha'!I95+'7. Óvoda'!I95</f>
        <v>0</v>
      </c>
      <c r="J95" s="25">
        <f>'2. Önkormányzat'!J95+'3. PH'!J95+'4.GondozásiKp'!J95+'5. Könyvtár'!J95+'6. Konyha'!J95+'7. Óvoda'!J95</f>
        <v>0</v>
      </c>
      <c r="K95" s="378"/>
    </row>
    <row r="96" spans="1:11" x14ac:dyDescent="0.25">
      <c r="A96" s="11">
        <v>83</v>
      </c>
      <c r="B96" s="12" t="s">
        <v>137</v>
      </c>
      <c r="C96" s="12" t="s">
        <v>92</v>
      </c>
      <c r="D96" s="25">
        <f>'2. Önkormányzat'!D96+'3. PH'!D96+'4.GondozásiKp'!D96+'5. Könyvtár'!D96+'6. Konyha'!D96+'7. Óvoda'!D96</f>
        <v>17000000</v>
      </c>
      <c r="E96" s="25">
        <f>'2. Önkormányzat'!E96+'3. PH'!E96+'4.GondozásiKp'!E96+'5. Könyvtár'!E96+'6. Konyha'!E96+'7. Óvoda'!E96</f>
        <v>19583250</v>
      </c>
      <c r="F96" s="25">
        <f>'2. Önkormányzat'!F96+'3. PH'!F96+'4.GondozásiKp'!F96+'5. Könyvtár'!F96+'6. Konyha'!F96+'7. Óvoda'!F96</f>
        <v>12000000</v>
      </c>
      <c r="G96" s="25">
        <f>'2. Önkormányzat'!G96+'3. PH'!G96+'4.GondozásiKp'!G96+'5. Könyvtár'!G96+'6. Konyha'!G96+'7. Óvoda'!G96</f>
        <v>12000000</v>
      </c>
      <c r="H96" s="373">
        <f t="shared" si="4"/>
        <v>0</v>
      </c>
      <c r="I96" s="25">
        <f>+'2. Önkormányzat'!I96+'3. PH'!I96+'4.GondozásiKp'!I96+'5. Könyvtár'!I96+'6. Konyha'!I96+'7. Óvoda'!I96</f>
        <v>12000000</v>
      </c>
      <c r="J96" s="25">
        <f>'2. Önkormányzat'!J96+'3. PH'!J96+'4.GondozásiKp'!J96+'5. Könyvtár'!J96+'6. Konyha'!J96+'7. Óvoda'!J96</f>
        <v>10015440</v>
      </c>
      <c r="K96" s="378">
        <f t="shared" si="5"/>
        <v>0.83462000000000003</v>
      </c>
    </row>
    <row r="97" spans="1:11" x14ac:dyDescent="0.25">
      <c r="A97" s="17">
        <v>85</v>
      </c>
      <c r="B97" s="14" t="s">
        <v>192</v>
      </c>
      <c r="C97" s="14" t="s">
        <v>93</v>
      </c>
      <c r="D97" s="26">
        <f>'2. Önkormányzat'!D97+'3. PH'!D97+'4.GondozásiKp'!D97+'5. Könyvtár'!D97+'6. Konyha'!D97+'7. Óvoda'!D97</f>
        <v>17000000</v>
      </c>
      <c r="E97" s="26">
        <f>'2. Önkormányzat'!E97+'3. PH'!E97+'4.GondozásiKp'!E97+'5. Könyvtár'!E97+'6. Konyha'!E97+'7. Óvoda'!E97</f>
        <v>19583250</v>
      </c>
      <c r="F97" s="26">
        <f>'2. Önkormányzat'!F97+'3. PH'!F97+'4.GondozásiKp'!F97+'5. Könyvtár'!F97+'6. Konyha'!F97+'7. Óvoda'!F97</f>
        <v>12000000</v>
      </c>
      <c r="G97" s="26">
        <f>'2. Önkormányzat'!G97+'3. PH'!G97+'4.GondozásiKp'!G97+'5. Könyvtár'!G97+'6. Konyha'!G97+'7. Óvoda'!G97</f>
        <v>12000000</v>
      </c>
      <c r="H97" s="373">
        <f t="shared" si="4"/>
        <v>0</v>
      </c>
      <c r="I97" s="25">
        <f>+'2. Önkormányzat'!I97+'3. PH'!I97+'4.GondozásiKp'!I97+'5. Könyvtár'!I97+'6. Konyha'!I97+'7. Óvoda'!I97</f>
        <v>12000000</v>
      </c>
      <c r="J97" s="26">
        <f>'2. Önkormányzat'!J97+'3. PH'!J97+'4.GondozásiKp'!J97+'5. Könyvtár'!J97+'6. Konyha'!J97+'7. Óvoda'!J97</f>
        <v>10015440</v>
      </c>
      <c r="K97" s="378">
        <f t="shared" si="5"/>
        <v>0.83462000000000003</v>
      </c>
    </row>
    <row r="98" spans="1:11" x14ac:dyDescent="0.25">
      <c r="A98" s="11"/>
      <c r="B98" s="14"/>
      <c r="C98" s="12"/>
      <c r="D98" s="25">
        <f>'2. Önkormányzat'!D98+'3. PH'!D98+'4.GondozásiKp'!D98+'5. Könyvtár'!D98+'6. Konyha'!D98+'7. Óvoda'!D98</f>
        <v>0</v>
      </c>
      <c r="E98" s="25">
        <f>'2. Önkormányzat'!E98+'3. PH'!E98+'4.GondozásiKp'!E98+'5. Könyvtár'!E98+'6. Konyha'!E98+'7. Óvoda'!E98</f>
        <v>0</v>
      </c>
      <c r="F98" s="25">
        <f>'2. Önkormányzat'!F98+'3. PH'!F98+'4.GondozásiKp'!F98+'5. Könyvtár'!F98+'6. Konyha'!F98+'7. Óvoda'!F98</f>
        <v>0</v>
      </c>
      <c r="G98" s="25">
        <f>'2. Önkormányzat'!G98+'3. PH'!G98+'4.GondozásiKp'!G98+'5. Könyvtár'!G98+'6. Konyha'!G98+'7. Óvoda'!G98</f>
        <v>0</v>
      </c>
      <c r="H98" s="373">
        <f t="shared" si="4"/>
        <v>0</v>
      </c>
      <c r="I98" s="25">
        <f>+'2. Önkormányzat'!I98+'3. PH'!I98+'4.GondozásiKp'!I98+'5. Könyvtár'!I98+'6. Konyha'!I98+'7. Óvoda'!I98</f>
        <v>0</v>
      </c>
      <c r="J98" s="25">
        <f>'2. Önkormányzat'!J98+'3. PH'!J98+'4.GondozásiKp'!J98+'5. Könyvtár'!J98+'6. Konyha'!J98+'7. Óvoda'!J98</f>
        <v>0</v>
      </c>
      <c r="K98" s="378"/>
    </row>
    <row r="99" spans="1:11" x14ac:dyDescent="0.25">
      <c r="A99" s="499" t="s">
        <v>193</v>
      </c>
      <c r="B99" s="499"/>
      <c r="C99" s="12"/>
      <c r="D99" s="25">
        <f>'2. Önkormányzat'!D99+'3. PH'!D99+'4.GondozásiKp'!D99+'5. Könyvtár'!D99+'6. Konyha'!D99+'7. Óvoda'!D99</f>
        <v>0</v>
      </c>
      <c r="E99" s="25">
        <f>'2. Önkormányzat'!E99+'3. PH'!E99+'4.GondozásiKp'!E99+'5. Könyvtár'!E99+'6. Konyha'!E99+'7. Óvoda'!E99</f>
        <v>0</v>
      </c>
      <c r="F99" s="25">
        <f>'2. Önkormányzat'!F99+'3. PH'!F99+'4.GondozásiKp'!F99+'5. Könyvtár'!F99+'6. Konyha'!F99+'7. Óvoda'!F99</f>
        <v>0</v>
      </c>
      <c r="G99" s="25">
        <f>'2. Önkormányzat'!G99+'3. PH'!G99+'4.GondozásiKp'!G99+'5. Könyvtár'!G99+'6. Konyha'!G99+'7. Óvoda'!G99</f>
        <v>0</v>
      </c>
      <c r="H99" s="373">
        <f t="shared" si="4"/>
        <v>0</v>
      </c>
      <c r="I99" s="25">
        <f>+'2. Önkormányzat'!I99+'3. PH'!I99+'4.GondozásiKp'!I99+'5. Könyvtár'!I99+'6. Konyha'!I99+'7. Óvoda'!I99</f>
        <v>0</v>
      </c>
      <c r="J99" s="25">
        <f>'2. Önkormányzat'!J99+'3. PH'!J99+'4.GondozásiKp'!J99+'5. Könyvtár'!J99+'6. Konyha'!J99+'7. Óvoda'!J99</f>
        <v>0</v>
      </c>
      <c r="K99" s="378"/>
    </row>
    <row r="100" spans="1:11" x14ac:dyDescent="0.25">
      <c r="A100" s="17">
        <v>86</v>
      </c>
      <c r="B100" s="13" t="s">
        <v>138</v>
      </c>
      <c r="C100" s="13" t="s">
        <v>94</v>
      </c>
      <c r="D100" s="25">
        <f>'2. Önkormányzat'!D100+'3. PH'!D100+'4.GondozásiKp'!D100+'5. Könyvtár'!D100+'6. Konyha'!D100+'7. Óvoda'!D100</f>
        <v>12000000</v>
      </c>
      <c r="E100" s="25">
        <f>'2. Önkormányzat'!E100+'3. PH'!E100+'4.GondozásiKp'!E100+'5. Könyvtár'!E100+'6. Konyha'!E100+'7. Óvoda'!E100</f>
        <v>12000000</v>
      </c>
      <c r="F100" s="25">
        <f>'2. Önkormányzat'!F100+'3. PH'!F100+'4.GondozásiKp'!F100+'5. Könyvtár'!F100+'6. Konyha'!F100+'7. Óvoda'!F100</f>
        <v>12000000</v>
      </c>
      <c r="G100" s="25">
        <f>'2. Önkormányzat'!G100+'3. PH'!G100+'4.GondozásiKp'!G100+'5. Könyvtár'!G100+'6. Konyha'!G100+'7. Óvoda'!G100</f>
        <v>12000000</v>
      </c>
      <c r="H100" s="373">
        <f t="shared" si="4"/>
        <v>-1176249</v>
      </c>
      <c r="I100" s="25">
        <f>+'2. Önkormányzat'!I100+'3. PH'!I100+'4.GondozásiKp'!I100+'5. Könyvtár'!I100+'6. Konyha'!I100+'7. Óvoda'!I100</f>
        <v>10823751</v>
      </c>
      <c r="J100" s="25">
        <f>'2. Önkormányzat'!J100+'3. PH'!J100+'4.GondozásiKp'!J100+'5. Könyvtár'!J100+'6. Konyha'!J100+'7. Óvoda'!J100</f>
        <v>10502769</v>
      </c>
      <c r="K100" s="378">
        <f t="shared" si="5"/>
        <v>0.97034466147641418</v>
      </c>
    </row>
    <row r="101" spans="1:11" x14ac:dyDescent="0.25">
      <c r="A101" s="11">
        <v>88</v>
      </c>
      <c r="B101" s="12" t="s">
        <v>139</v>
      </c>
      <c r="C101" s="12" t="s">
        <v>95</v>
      </c>
      <c r="D101" s="25">
        <f>'2. Önkormányzat'!D101+'3. PH'!D101+'4.GondozásiKp'!D101+'5. Könyvtár'!D101+'6. Konyha'!D101+'7. Óvoda'!D101</f>
        <v>27000000</v>
      </c>
      <c r="E101" s="25">
        <f>'2. Önkormányzat'!E101+'3. PH'!E101+'4.GondozásiKp'!E101+'5. Könyvtár'!E101+'6. Konyha'!E101+'7. Óvoda'!E101</f>
        <v>30000000</v>
      </c>
      <c r="F101" s="25">
        <f>'2. Önkormányzat'!F101+'3. PH'!F101+'4.GondozásiKp'!F101+'5. Könyvtár'!F101+'6. Konyha'!F101+'7. Óvoda'!F101</f>
        <v>30000000</v>
      </c>
      <c r="G101" s="25">
        <f>'2. Önkormányzat'!G101+'3. PH'!G101+'4.GondozásiKp'!G101+'5. Könyvtár'!G101+'6. Konyha'!G101+'7. Óvoda'!G101</f>
        <v>30000000</v>
      </c>
      <c r="H101" s="373">
        <f t="shared" si="4"/>
        <v>1131995</v>
      </c>
      <c r="I101" s="25">
        <f>+'2. Önkormányzat'!I101+'3. PH'!I101+'4.GondozásiKp'!I101+'5. Könyvtár'!I101+'6. Konyha'!I101+'7. Óvoda'!I101</f>
        <v>31131995</v>
      </c>
      <c r="J101" s="25">
        <f>'2. Önkormányzat'!J101+'3. PH'!J101+'4.GondozásiKp'!J101+'5. Könyvtár'!J101+'6. Konyha'!J101+'7. Óvoda'!J101</f>
        <v>31131995</v>
      </c>
      <c r="K101" s="378">
        <f t="shared" si="5"/>
        <v>1</v>
      </c>
    </row>
    <row r="102" spans="1:11" x14ac:dyDescent="0.25">
      <c r="A102" s="11">
        <v>89</v>
      </c>
      <c r="B102" s="12" t="s">
        <v>140</v>
      </c>
      <c r="C102" s="12" t="s">
        <v>96</v>
      </c>
      <c r="D102" s="25">
        <f>'2. Önkormányzat'!D102+'3. PH'!D102+'4.GondozásiKp'!D102+'5. Könyvtár'!D102+'6. Konyha'!D102+'7. Óvoda'!D102</f>
        <v>6000000</v>
      </c>
      <c r="E102" s="25">
        <f>'2. Önkormányzat'!E102+'3. PH'!E102+'4.GondozásiKp'!E102+'5. Könyvtár'!E102+'6. Konyha'!E102+'7. Óvoda'!E102</f>
        <v>6300000</v>
      </c>
      <c r="F102" s="25">
        <f>'2. Önkormányzat'!F102+'3. PH'!F102+'4.GondozásiKp'!F102+'5. Könyvtár'!F102+'6. Konyha'!F102+'7. Óvoda'!F102</f>
        <v>0</v>
      </c>
      <c r="G102" s="25">
        <f>'2. Önkormányzat'!G102+'3. PH'!G102+'4.GondozásiKp'!G102+'5. Könyvtár'!G102+'6. Konyha'!G102+'7. Óvoda'!G102</f>
        <v>0</v>
      </c>
      <c r="H102" s="373">
        <f t="shared" si="4"/>
        <v>0</v>
      </c>
      <c r="I102" s="25">
        <f>+'2. Önkormányzat'!I102+'3. PH'!I102+'4.GondozásiKp'!I102+'5. Könyvtár'!I102+'6. Konyha'!I102+'7. Óvoda'!I102</f>
        <v>0</v>
      </c>
      <c r="J102" s="25">
        <f>'2. Önkormányzat'!J102+'3. PH'!J102+'4.GondozásiKp'!J102+'5. Könyvtár'!J102+'6. Konyha'!J102+'7. Óvoda'!J102</f>
        <v>0</v>
      </c>
      <c r="K102" s="378"/>
    </row>
    <row r="103" spans="1:11" x14ac:dyDescent="0.25">
      <c r="A103" s="11">
        <v>90</v>
      </c>
      <c r="B103" s="12" t="s">
        <v>141</v>
      </c>
      <c r="C103" s="12" t="s">
        <v>97</v>
      </c>
      <c r="D103" s="25">
        <f>'2. Önkormányzat'!D103+'3. PH'!D103+'4.GondozásiKp'!D103+'5. Könyvtár'!D103+'6. Konyha'!D103+'7. Óvoda'!D103</f>
        <v>154200</v>
      </c>
      <c r="E103" s="25">
        <f>'2. Önkormányzat'!E103+'3. PH'!E103+'4.GondozásiKp'!E103+'5. Könyvtár'!E103+'6. Konyha'!E103+'7. Óvoda'!E103</f>
        <v>190000</v>
      </c>
      <c r="F103" s="25">
        <f>'2. Önkormányzat'!F103+'3. PH'!F103+'4.GondozásiKp'!F103+'5. Könyvtár'!F103+'6. Konyha'!F103+'7. Óvoda'!F103</f>
        <v>405600</v>
      </c>
      <c r="G103" s="25">
        <f>'2. Önkormányzat'!G103+'3. PH'!G103+'4.GondozásiKp'!G103+'5. Könyvtár'!G103+'6. Konyha'!G103+'7. Óvoda'!G103</f>
        <v>728100</v>
      </c>
      <c r="H103" s="373">
        <f t="shared" si="4"/>
        <v>-297300</v>
      </c>
      <c r="I103" s="25">
        <f>+'2. Önkormányzat'!I103+'3. PH'!I103+'4.GondozásiKp'!I103+'5. Könyvtár'!I103+'6. Konyha'!I103+'7. Óvoda'!I103</f>
        <v>430800</v>
      </c>
      <c r="J103" s="25">
        <f>'2. Önkormányzat'!J103+'3. PH'!J103+'4.GondozásiKp'!J103+'5. Könyvtár'!J103+'6. Konyha'!J103+'7. Óvoda'!J103</f>
        <v>430800</v>
      </c>
      <c r="K103" s="378">
        <f t="shared" si="5"/>
        <v>1</v>
      </c>
    </row>
    <row r="104" spans="1:11" x14ac:dyDescent="0.25">
      <c r="A104" s="11">
        <v>93</v>
      </c>
      <c r="B104" s="13" t="s">
        <v>167</v>
      </c>
      <c r="C104" s="13" t="s">
        <v>98</v>
      </c>
      <c r="D104" s="25">
        <f>+D103</f>
        <v>154200</v>
      </c>
      <c r="E104" s="25">
        <f>+E103</f>
        <v>190000</v>
      </c>
      <c r="F104" s="25">
        <f>+F103</f>
        <v>405600</v>
      </c>
      <c r="G104" s="25">
        <f>+G103</f>
        <v>728100</v>
      </c>
      <c r="H104" s="373">
        <f t="shared" si="4"/>
        <v>30834695</v>
      </c>
      <c r="I104" s="25">
        <f>+'2. Önkormányzat'!I104+'3. PH'!I104+'4.GondozásiKp'!I104+'5. Könyvtár'!I104+'6. Konyha'!I104+'7. Óvoda'!I104</f>
        <v>31562795</v>
      </c>
      <c r="J104" s="25">
        <f>+J103</f>
        <v>430800</v>
      </c>
      <c r="K104" s="378">
        <f t="shared" si="5"/>
        <v>1.3648981340214009E-2</v>
      </c>
    </row>
    <row r="105" spans="1:11" x14ac:dyDescent="0.25">
      <c r="A105" s="11">
        <v>94</v>
      </c>
      <c r="B105" s="13" t="s">
        <v>142</v>
      </c>
      <c r="C105" s="13" t="s">
        <v>99</v>
      </c>
      <c r="D105" s="25">
        <f>'2. Önkormányzat'!D105+'3. PH'!D105+'4.GondozásiKp'!D105+'5. Könyvtár'!D105+'6. Konyha'!D105+'7. Óvoda'!D105</f>
        <v>3000000</v>
      </c>
      <c r="E105" s="25">
        <f>'2. Önkormányzat'!E105+'3. PH'!E105+'4.GondozásiKp'!E105+'5. Könyvtár'!E105+'6. Konyha'!E105+'7. Óvoda'!E105</f>
        <v>3000000</v>
      </c>
      <c r="F105" s="25">
        <f>'2. Önkormányzat'!F105+'3. PH'!F105+'4.GondozásiKp'!F105+'5. Könyvtár'!F105+'6. Konyha'!F105+'7. Óvoda'!F105</f>
        <v>3000000</v>
      </c>
      <c r="G105" s="25">
        <f>'2. Önkormányzat'!G105+'3. PH'!G105+'4.GondozásiKp'!G105+'5. Könyvtár'!G105+'6. Konyha'!G105+'7. Óvoda'!G105</f>
        <v>3000000</v>
      </c>
      <c r="H105" s="373">
        <f t="shared" si="4"/>
        <v>433729</v>
      </c>
      <c r="I105" s="25">
        <f>+'2. Önkormányzat'!I105+'3. PH'!I105+'4.GondozásiKp'!I105+'5. Könyvtár'!I105+'6. Konyha'!I105+'7. Óvoda'!I105</f>
        <v>3433729</v>
      </c>
      <c r="J105" s="25">
        <f>'2. Önkormányzat'!J105+'3. PH'!J105+'4.GondozásiKp'!J105+'5. Könyvtár'!J105+'6. Konyha'!J105+'7. Óvoda'!J105</f>
        <v>3433729</v>
      </c>
      <c r="K105" s="378">
        <f t="shared" si="5"/>
        <v>1</v>
      </c>
    </row>
    <row r="106" spans="1:11" x14ac:dyDescent="0.25">
      <c r="A106" s="17">
        <v>95</v>
      </c>
      <c r="B106" s="23" t="s">
        <v>194</v>
      </c>
      <c r="C106" s="14" t="s">
        <v>100</v>
      </c>
      <c r="D106" s="26">
        <f>'2. Önkormányzat'!D106+'3. PH'!D106+'4.GondozásiKp'!D106+'5. Könyvtár'!D106+'6. Konyha'!D106+'7. Óvoda'!D106</f>
        <v>48154200</v>
      </c>
      <c r="E106" s="26">
        <f>'2. Önkormányzat'!E106+'3. PH'!E106+'4.GondozásiKp'!E106+'5. Könyvtár'!E106+'6. Konyha'!E106+'7. Óvoda'!E106</f>
        <v>51490000</v>
      </c>
      <c r="F106" s="26">
        <f>'2. Önkormányzat'!F106+'3. PH'!F106+'4.GondozásiKp'!F106+'5. Könyvtár'!F106+'6. Konyha'!F106+'7. Óvoda'!F106</f>
        <v>45405600</v>
      </c>
      <c r="G106" s="26">
        <f>'2. Önkormányzat'!G106+'3. PH'!G106+'4.GondozásiKp'!G106+'5. Könyvtár'!G106+'6. Konyha'!G106+'7. Óvoda'!G106</f>
        <v>45728100</v>
      </c>
      <c r="H106" s="373">
        <f t="shared" si="4"/>
        <v>92175</v>
      </c>
      <c r="I106" s="25">
        <f>+'2. Önkormányzat'!I106+'3. PH'!I106+'4.GondozásiKp'!I106+'5. Könyvtár'!I106+'6. Konyha'!I106+'7. Óvoda'!I106</f>
        <v>45820275</v>
      </c>
      <c r="J106" s="26">
        <f>'2. Önkormányzat'!J106+'3. PH'!J106+'4.GondozásiKp'!J106+'5. Könyvtár'!J106+'6. Konyha'!J106+'7. Óvoda'!J106</f>
        <v>45499293</v>
      </c>
      <c r="K106" s="378">
        <f t="shared" si="5"/>
        <v>0.99299476050722091</v>
      </c>
    </row>
    <row r="107" spans="1:11" x14ac:dyDescent="0.25">
      <c r="B107" s="23"/>
      <c r="C107" s="12"/>
      <c r="D107" s="25">
        <f>'2. Önkormányzat'!D107+'3. PH'!D107+'4.GondozásiKp'!D107+'5. Könyvtár'!D107+'6. Konyha'!D107+'7. Óvoda'!D107</f>
        <v>0</v>
      </c>
      <c r="E107" s="25">
        <f>'2. Önkormányzat'!E107+'3. PH'!E107+'4.GondozásiKp'!E107+'5. Könyvtár'!E107+'6. Konyha'!E107+'7. Óvoda'!E107</f>
        <v>0</v>
      </c>
      <c r="F107" s="25">
        <f>'2. Önkormányzat'!F107+'3. PH'!F107+'4.GondozásiKp'!F107+'5. Könyvtár'!F107+'6. Konyha'!F107+'7. Óvoda'!F107</f>
        <v>0</v>
      </c>
      <c r="G107" s="25">
        <f>'2. Önkormányzat'!G107+'3. PH'!G107+'4.GondozásiKp'!G107+'5. Könyvtár'!G107+'6. Konyha'!G107+'7. Óvoda'!G107</f>
        <v>0</v>
      </c>
      <c r="H107" s="373">
        <f t="shared" si="4"/>
        <v>0</v>
      </c>
      <c r="I107" s="25">
        <f>+'2. Önkormányzat'!I107+'3. PH'!I107+'4.GondozásiKp'!I107+'5. Könyvtár'!I107+'6. Konyha'!I107+'7. Óvoda'!I107</f>
        <v>0</v>
      </c>
      <c r="J107" s="25">
        <f>'2. Önkormányzat'!J107+'3. PH'!J107+'4.GondozásiKp'!J107+'5. Könyvtár'!J107+'6. Konyha'!J107+'7. Óvoda'!J107</f>
        <v>0</v>
      </c>
      <c r="K107" s="378"/>
    </row>
    <row r="108" spans="1:11" x14ac:dyDescent="0.25">
      <c r="A108" s="499" t="s">
        <v>196</v>
      </c>
      <c r="B108" s="499"/>
      <c r="C108" s="12"/>
      <c r="D108" s="25">
        <f>'2. Önkormányzat'!D108+'3. PH'!D108+'4.GondozásiKp'!D108+'5. Könyvtár'!D108+'6. Konyha'!D108+'7. Óvoda'!D108</f>
        <v>0</v>
      </c>
      <c r="E108" s="25">
        <f>'2. Önkormányzat'!E108+'3. PH'!E108+'4.GondozásiKp'!E108+'5. Könyvtár'!E108+'6. Konyha'!E108+'7. Óvoda'!E108</f>
        <v>0</v>
      </c>
      <c r="F108" s="25">
        <f>'2. Önkormányzat'!F108+'3. PH'!F108+'4.GondozásiKp'!F108+'5. Könyvtár'!F108+'6. Konyha'!F108+'7. Óvoda'!F108</f>
        <v>0</v>
      </c>
      <c r="G108" s="25">
        <f>'2. Önkormányzat'!G108+'3. PH'!G108+'4.GondozásiKp'!G108+'5. Könyvtár'!G108+'6. Konyha'!G108+'7. Óvoda'!G108</f>
        <v>0</v>
      </c>
      <c r="H108" s="373">
        <f t="shared" si="4"/>
        <v>0</v>
      </c>
      <c r="I108" s="25">
        <f>+'2. Önkormányzat'!I108+'3. PH'!I108+'4.GondozásiKp'!I108+'5. Könyvtár'!I108+'6. Konyha'!I108+'7. Óvoda'!I108</f>
        <v>0</v>
      </c>
      <c r="J108" s="25">
        <f>'2. Önkormányzat'!J108+'3. PH'!J108+'4.GondozásiKp'!J108+'5. Könyvtár'!J108+'6. Konyha'!J108+'7. Óvoda'!J108</f>
        <v>0</v>
      </c>
      <c r="K108" s="378"/>
    </row>
    <row r="109" spans="1:11" x14ac:dyDescent="0.25">
      <c r="A109" s="11">
        <v>96</v>
      </c>
      <c r="B109" s="339" t="s">
        <v>527</v>
      </c>
      <c r="C109" s="12" t="s">
        <v>528</v>
      </c>
      <c r="D109" s="25">
        <f>'2. Önkormányzat'!D109+'3. PH'!D109+'4.GondozásiKp'!D109+'5. Könyvtár'!D109+'6. Konyha'!D109+'7. Óvoda'!D109</f>
        <v>900000</v>
      </c>
      <c r="E109" s="25">
        <f>'2. Önkormányzat'!E109+'3. PH'!E109+'4.GondozásiKp'!E109+'5. Könyvtár'!E109+'6. Konyha'!E109+'7. Óvoda'!E109</f>
        <v>0</v>
      </c>
      <c r="F109" s="25">
        <f>'2. Önkormányzat'!F109+'3. PH'!F109+'4.GondozásiKp'!F109+'5. Könyvtár'!F109+'6. Konyha'!F109+'7. Óvoda'!F109</f>
        <v>500000</v>
      </c>
      <c r="G109" s="25">
        <f>'2. Önkormányzat'!G109+'3. PH'!G109+'4.GondozásiKp'!G109+'5. Könyvtár'!G109+'6. Konyha'!G109+'7. Óvoda'!G109</f>
        <v>500000</v>
      </c>
      <c r="H109" s="373">
        <f t="shared" si="4"/>
        <v>0</v>
      </c>
      <c r="I109" s="25">
        <f>+'2. Önkormányzat'!I109+'3. PH'!I109+'4.GondozásiKp'!I109+'5. Könyvtár'!I109+'6. Konyha'!I109+'7. Óvoda'!I109</f>
        <v>500000</v>
      </c>
      <c r="J109" s="25">
        <f>'2. Önkormányzat'!J109+'3. PH'!J109+'4.GondozásiKp'!J109+'5. Könyvtár'!J109+'6. Konyha'!J109+'7. Óvoda'!J109</f>
        <v>485494</v>
      </c>
      <c r="K109" s="378">
        <f t="shared" si="5"/>
        <v>0.97098799999999996</v>
      </c>
    </row>
    <row r="110" spans="1:11" x14ac:dyDescent="0.25">
      <c r="A110" s="11">
        <v>97</v>
      </c>
      <c r="B110" s="12" t="s">
        <v>143</v>
      </c>
      <c r="C110" s="12" t="s">
        <v>101</v>
      </c>
      <c r="D110" s="25">
        <f>'2. Önkormányzat'!D110+'3. PH'!D110+'4.GondozásiKp'!D110+'5. Könyvtár'!D110+'6. Konyha'!D110+'7. Óvoda'!D110</f>
        <v>20260000</v>
      </c>
      <c r="E110" s="25">
        <f>'2. Önkormányzat'!E110+'3. PH'!E110+'4.GondozásiKp'!E110+'5. Könyvtár'!E110+'6. Konyha'!E110+'7. Óvoda'!E110</f>
        <v>12228000</v>
      </c>
      <c r="F110" s="25">
        <f>'2. Önkormányzat'!F110+'3. PH'!F110+'4.GondozásiKp'!F110+'5. Könyvtár'!F110+'6. Konyha'!F110+'7. Óvoda'!F110</f>
        <v>8878000</v>
      </c>
      <c r="G110" s="25">
        <f>'2. Önkormányzat'!G110+'3. PH'!G110+'4.GondozásiKp'!G110+'5. Könyvtár'!G110+'6. Konyha'!G110+'7. Óvoda'!G110</f>
        <v>8878000</v>
      </c>
      <c r="H110" s="373">
        <f t="shared" si="4"/>
        <v>1951335</v>
      </c>
      <c r="I110" s="25">
        <f>+'2. Önkormányzat'!I110+'3. PH'!I110+'4.GondozásiKp'!I110+'5. Könyvtár'!I110+'6. Konyha'!I110+'7. Óvoda'!I110</f>
        <v>10829335</v>
      </c>
      <c r="J110" s="25">
        <f>'2. Önkormányzat'!J110+'3. PH'!J110+'4.GondozásiKp'!J110+'5. Könyvtár'!J110+'6. Konyha'!J110+'7. Óvoda'!J110</f>
        <v>10603335</v>
      </c>
      <c r="K110" s="378">
        <f t="shared" si="5"/>
        <v>0.97913075918327397</v>
      </c>
    </row>
    <row r="111" spans="1:11" x14ac:dyDescent="0.25">
      <c r="A111" s="11">
        <v>98</v>
      </c>
      <c r="B111" s="12" t="s">
        <v>144</v>
      </c>
      <c r="C111" s="12" t="s">
        <v>102</v>
      </c>
      <c r="D111" s="25">
        <f>'2. Önkormányzat'!D111+'3. PH'!D111+'4.GondozásiKp'!D111+'5. Könyvtár'!D111+'6. Konyha'!D111+'7. Óvoda'!D111</f>
        <v>5500000</v>
      </c>
      <c r="E111" s="25">
        <f>'2. Önkormányzat'!E111+'3. PH'!E111+'4.GondozásiKp'!E111+'5. Könyvtár'!E111+'6. Konyha'!E111+'7. Óvoda'!E111</f>
        <v>5500000</v>
      </c>
      <c r="F111" s="25">
        <f>'2. Önkormányzat'!F111+'3. PH'!F111+'4.GondozásiKp'!F111+'5. Könyvtár'!F111+'6. Konyha'!F111+'7. Óvoda'!F111</f>
        <v>5500000</v>
      </c>
      <c r="G111" s="25">
        <f>'2. Önkormányzat'!G111+'3. PH'!G111+'4.GondozásiKp'!G111+'5. Könyvtár'!G111+'6. Konyha'!G111+'7. Óvoda'!G111</f>
        <v>5500000</v>
      </c>
      <c r="H111" s="373">
        <f t="shared" si="4"/>
        <v>0</v>
      </c>
      <c r="I111" s="25">
        <f>+'2. Önkormányzat'!I111+'3. PH'!I111+'4.GondozásiKp'!I111+'5. Könyvtár'!I111+'6. Konyha'!I111+'7. Óvoda'!I111</f>
        <v>5500000</v>
      </c>
      <c r="J111" s="25">
        <f>'2. Önkormányzat'!J111+'3. PH'!J111+'4.GondozásiKp'!J111+'5. Könyvtár'!J111+'6. Konyha'!J111+'7. Óvoda'!J111</f>
        <v>4947940</v>
      </c>
      <c r="K111" s="378">
        <f t="shared" si="5"/>
        <v>0.89962545454545451</v>
      </c>
    </row>
    <row r="112" spans="1:11" x14ac:dyDescent="0.25">
      <c r="A112" s="11">
        <v>99</v>
      </c>
      <c r="B112" s="12" t="s">
        <v>145</v>
      </c>
      <c r="C112" s="12" t="s">
        <v>103</v>
      </c>
      <c r="D112" s="25">
        <f>'2. Önkormányzat'!D112+'3. PH'!D112+'4.GondozásiKp'!D112+'5. Könyvtár'!D112+'6. Konyha'!D112+'7. Óvoda'!D112</f>
        <v>21693430</v>
      </c>
      <c r="E112" s="25">
        <f>'2. Önkormányzat'!E112+'3. PH'!E112+'4.GondozásiKp'!E112+'5. Könyvtár'!E112+'6. Konyha'!E112+'7. Óvoda'!E112</f>
        <v>22697397</v>
      </c>
      <c r="F112" s="25">
        <f>'2. Önkormányzat'!F112+'3. PH'!F112+'4.GondozásiKp'!F112+'5. Könyvtár'!F112+'6. Konyha'!F112+'7. Óvoda'!F112</f>
        <v>22697397</v>
      </c>
      <c r="G112" s="25">
        <f>'2. Önkormányzat'!G112+'3. PH'!G112+'4.GondozásiKp'!G112+'5. Könyvtár'!G112+'6. Konyha'!G112+'7. Óvoda'!G112</f>
        <v>22697397</v>
      </c>
      <c r="H112" s="373">
        <f t="shared" si="4"/>
        <v>-569366</v>
      </c>
      <c r="I112" s="25">
        <f>+'2. Önkormányzat'!I112+'3. PH'!I112+'4.GondozásiKp'!I112+'5. Könyvtár'!I112+'6. Konyha'!I112+'7. Óvoda'!I112</f>
        <v>22128031</v>
      </c>
      <c r="J112" s="25">
        <f>'2. Önkormányzat'!J112+'3. PH'!J112+'4.GondozásiKp'!J112+'5. Könyvtár'!J112+'6. Konyha'!J112+'7. Óvoda'!J112</f>
        <v>10329812</v>
      </c>
      <c r="K112" s="378">
        <f t="shared" si="5"/>
        <v>0.46682020646120753</v>
      </c>
    </row>
    <row r="113" spans="1:11" x14ac:dyDescent="0.25">
      <c r="A113" s="11">
        <v>101</v>
      </c>
      <c r="B113" s="12" t="s">
        <v>104</v>
      </c>
      <c r="C113" s="12" t="s">
        <v>105</v>
      </c>
      <c r="D113" s="25">
        <f>'2. Önkormányzat'!D113+'3. PH'!D113+'4.GondozásiKp'!D113+'5. Könyvtár'!D113+'6. Konyha'!D113+'7. Óvoda'!D113</f>
        <v>61200000</v>
      </c>
      <c r="E113" s="25">
        <f>'2. Önkormányzat'!E113+'3. PH'!E113+'4.GondozásiKp'!E113+'5. Könyvtár'!E113+'6. Konyha'!E113+'7. Óvoda'!E113</f>
        <v>63000000</v>
      </c>
      <c r="F113" s="25">
        <f>'2. Önkormányzat'!F113+'3. PH'!F113+'4.GondozásiKp'!F113+'5. Könyvtár'!F113+'6. Konyha'!F113+'7. Óvoda'!F113</f>
        <v>72177473</v>
      </c>
      <c r="G113" s="25">
        <f>'2. Önkormányzat'!G113+'3. PH'!G113+'4.GondozásiKp'!G113+'5. Könyvtár'!G113+'6. Konyha'!G113+'7. Óvoda'!G113</f>
        <v>72177473</v>
      </c>
      <c r="H113" s="373">
        <f t="shared" si="4"/>
        <v>8100000</v>
      </c>
      <c r="I113" s="25">
        <f>+'2. Önkormányzat'!I113+'3. PH'!I113+'4.GondozásiKp'!I113+'5. Könyvtár'!I113+'6. Konyha'!I113+'7. Óvoda'!I113</f>
        <v>80277473</v>
      </c>
      <c r="J113" s="25">
        <f>'2. Önkormányzat'!J113+'3. PH'!J113+'4.GondozásiKp'!J113+'5. Könyvtár'!J113+'6. Konyha'!J113+'7. Óvoda'!J113</f>
        <v>72846697</v>
      </c>
      <c r="K113" s="378">
        <f t="shared" si="5"/>
        <v>0.90743634892443614</v>
      </c>
    </row>
    <row r="114" spans="1:11" x14ac:dyDescent="0.25">
      <c r="A114" s="11">
        <v>102</v>
      </c>
      <c r="B114" s="12" t="s">
        <v>106</v>
      </c>
      <c r="C114" s="12" t="s">
        <v>107</v>
      </c>
      <c r="D114" s="25">
        <f>'2. Önkormányzat'!D114+'3. PH'!D114+'4.GondozásiKp'!D114+'5. Könyvtár'!D114+'6. Konyha'!D114+'7. Óvoda'!D114</f>
        <v>19166608</v>
      </c>
      <c r="E114" s="25">
        <f>'2. Önkormányzat'!E114+'3. PH'!E114+'4.GondozásiKp'!E114+'5. Könyvtár'!E114+'6. Konyha'!E114+'7. Óvoda'!E114</f>
        <v>15464000</v>
      </c>
      <c r="F114" s="25">
        <f>'2. Önkormányzat'!F114+'3. PH'!F114+'4.GondozásiKp'!F114+'5. Könyvtár'!F114+'6. Konyha'!F114+'7. Óvoda'!F114</f>
        <v>13670047</v>
      </c>
      <c r="G114" s="25">
        <f>'2. Önkormányzat'!G114+'3. PH'!G114+'4.GondozásiKp'!G114+'5. Könyvtár'!G114+'6. Konyha'!G114+'7. Óvoda'!G114</f>
        <v>13670047</v>
      </c>
      <c r="H114" s="373">
        <f t="shared" si="4"/>
        <v>1961849</v>
      </c>
      <c r="I114" s="25">
        <f>+'2. Önkormányzat'!I114+'3. PH'!I114+'4.GondozásiKp'!I114+'5. Könyvtár'!I114+'6. Konyha'!I114+'7. Óvoda'!I114</f>
        <v>15631896</v>
      </c>
      <c r="J114" s="25">
        <f>'2. Önkormányzat'!J114+'3. PH'!J114+'4.GondozásiKp'!J114+'5. Könyvtár'!J114+'6. Konyha'!J114+'7. Óvoda'!J114</f>
        <v>12528186</v>
      </c>
      <c r="K114" s="378">
        <f t="shared" si="5"/>
        <v>0.80145018876788843</v>
      </c>
    </row>
    <row r="115" spans="1:11" x14ac:dyDescent="0.25">
      <c r="A115" s="11">
        <v>103</v>
      </c>
      <c r="B115" s="12" t="s">
        <v>661</v>
      </c>
      <c r="C115" s="12" t="s">
        <v>662</v>
      </c>
      <c r="D115" s="25">
        <f>'2. Önkormányzat'!D115+'3. PH'!D117+'4.GondozásiKp'!D117+'5. Könyvtár'!D117+'6. Konyha'!D117+'7. Óvoda'!D117</f>
        <v>19000</v>
      </c>
      <c r="E115" s="25">
        <f>'2. Önkormányzat'!E115+'3. PH'!E117+'4.GondozásiKp'!E117+'5. Könyvtár'!E117+'6. Konyha'!E117+'7. Óvoda'!E117</f>
        <v>11530000</v>
      </c>
      <c r="F115" s="25">
        <f>'2. Önkormányzat'!F115+'3. PH'!F117+'4.GondozásiKp'!F117+'5. Könyvtár'!F117+'6. Konyha'!F117+'7. Óvoda'!F117</f>
        <v>11834630</v>
      </c>
      <c r="G115" s="25">
        <f>'2. Önkormányzat'!G115+'3. PH'!G117+'4.GondozásiKp'!G117+'5. Könyvtár'!G117+'6. Konyha'!G117+'7. Óvoda'!G117</f>
        <v>11834630</v>
      </c>
      <c r="H115" s="373">
        <f t="shared" ref="H115:H117" si="10">I115-G115</f>
        <v>-11648630</v>
      </c>
      <c r="I115" s="25">
        <f>+'2. Önkormányzat'!I115+'3. PH'!I115+'4.GondozásiKp'!I115+'5. Könyvtár'!I115+'6. Konyha'!I115+'7. Óvoda'!I115</f>
        <v>186000</v>
      </c>
      <c r="J115" s="25">
        <f>'2. Önkormányzat'!J115+'3. PH'!J117+'4.GondozásiKp'!J117+'5. Könyvtár'!J117+'6. Konyha'!J117+'7. Óvoda'!J117</f>
        <v>547711</v>
      </c>
      <c r="K115" s="378"/>
    </row>
    <row r="116" spans="1:11" x14ac:dyDescent="0.25">
      <c r="A116" s="11">
        <v>104</v>
      </c>
      <c r="B116" s="12" t="s">
        <v>659</v>
      </c>
      <c r="C116" s="12" t="s">
        <v>660</v>
      </c>
      <c r="D116" s="29">
        <f>'2. Önkormányzat'!D116+'3. PH'!D116+'4.GondozásiKp'!D116+'5. Könyvtár'!D116+'6. Konyha'!D116+'7. Óvoda'!D116</f>
        <v>0</v>
      </c>
      <c r="E116" s="29">
        <f>'2. Önkormányzat'!E116+'3. PH'!E116+'4.GondozásiKp'!E116+'5. Könyvtár'!E116+'6. Konyha'!E116+'7. Óvoda'!E116</f>
        <v>0</v>
      </c>
      <c r="F116" s="29">
        <f>'2. Önkormányzat'!F116+'3. PH'!F116+'4.GondozásiKp'!F116+'5. Könyvtár'!F116+'6. Konyha'!F116+'7. Óvoda'!F116</f>
        <v>0</v>
      </c>
      <c r="G116" s="29">
        <f>'2. Önkormányzat'!G116+'3. PH'!G116+'4.GondozásiKp'!G116+'5. Könyvtár'!G116+'6. Konyha'!G116+'7. Óvoda'!G116</f>
        <v>0</v>
      </c>
      <c r="H116" s="469">
        <f t="shared" si="10"/>
        <v>1068800</v>
      </c>
      <c r="I116" s="25">
        <f>+'2. Önkormányzat'!I116+'3. PH'!I116+'4.GondozásiKp'!I116+'5. Könyvtár'!I116+'6. Konyha'!I116+'7. Óvoda'!I116</f>
        <v>1068800</v>
      </c>
      <c r="J116" s="29">
        <f>'2. Önkormányzat'!J116+'3. PH'!J116+'4.GondozásiKp'!J116+'5. Könyvtár'!J116+'6. Konyha'!J116+'7. Óvoda'!J116</f>
        <v>1068800</v>
      </c>
      <c r="K116" s="378">
        <f t="shared" si="5"/>
        <v>1</v>
      </c>
    </row>
    <row r="117" spans="1:11" x14ac:dyDescent="0.25">
      <c r="A117" s="11">
        <v>105</v>
      </c>
      <c r="B117" s="12" t="s">
        <v>146</v>
      </c>
      <c r="C117" s="12" t="s">
        <v>108</v>
      </c>
      <c r="D117" s="29">
        <f>'2. Önkormányzat'!D117+'3. PH'!D117+'4.GondozásiKp'!D117+'5. Könyvtár'!D117+'6. Konyha'!D117+'7. Óvoda'!D117</f>
        <v>5769000</v>
      </c>
      <c r="E117" s="29">
        <f>'2. Önkormányzat'!E117+'3. PH'!E117+'4.GondozásiKp'!E117+'5. Könyvtár'!E117+'6. Konyha'!E117+'7. Óvoda'!E117</f>
        <v>12030000</v>
      </c>
      <c r="F117" s="29">
        <f>'2. Önkormányzat'!F117+'3. PH'!F117+'4.GondozásiKp'!F117+'5. Könyvtár'!F117+'6. Konyha'!F117+'7. Óvoda'!F117</f>
        <v>12334630</v>
      </c>
      <c r="G117" s="29">
        <f>'2. Önkormányzat'!G117+'3. PH'!G117+'4.GondozásiKp'!G117+'5. Könyvtár'!G117+'6. Konyha'!G117+'7. Óvoda'!G117</f>
        <v>14329246</v>
      </c>
      <c r="H117" s="469">
        <f t="shared" si="10"/>
        <v>-9009070</v>
      </c>
      <c r="I117" s="25">
        <f>+'2. Önkormányzat'!I117+'3. PH'!I117+'4.GondozásiKp'!I117+'5. Könyvtár'!I117+'6. Konyha'!I117+'7. Óvoda'!I117</f>
        <v>5320176</v>
      </c>
      <c r="J117" s="29">
        <f>'2. Önkormányzat'!J117+'3. PH'!J117+'4.GondozásiKp'!J117+'5. Könyvtár'!J117+'6. Konyha'!J117+'7. Óvoda'!J117</f>
        <v>4722654</v>
      </c>
      <c r="K117" s="378">
        <f t="shared" si="5"/>
        <v>0.88768755018630963</v>
      </c>
    </row>
    <row r="118" spans="1:11" x14ac:dyDescent="0.25">
      <c r="A118" s="11">
        <v>106</v>
      </c>
      <c r="B118" s="14" t="s">
        <v>198</v>
      </c>
      <c r="C118" s="14" t="s">
        <v>109</v>
      </c>
      <c r="D118" s="26">
        <f>'2. Önkormányzat'!D118+'3. PH'!D118+'4.GondozásiKp'!D118+'5. Könyvtár'!D118+'6. Konyha'!D118+'7. Óvoda'!D118</f>
        <v>134489038</v>
      </c>
      <c r="E118" s="26">
        <f>'2. Önkormányzat'!E118+'3. PH'!E118+'4.GondozásiKp'!E118+'5. Könyvtár'!E118+'6. Konyha'!E118+'7. Óvoda'!E118</f>
        <v>130919397</v>
      </c>
      <c r="F118" s="26">
        <f>'2. Önkormányzat'!F118+'3. PH'!F118+'4.GondozásiKp'!F118+'5. Könyvtár'!F118+'6. Konyha'!F118+'7. Óvoda'!F118</f>
        <v>135757547</v>
      </c>
      <c r="G118" s="26">
        <f>'2. Önkormányzat'!G118+'3. PH'!G118+'4.GondozásiKp'!G118+'5. Könyvtár'!G118+'6. Konyha'!G118+'7. Óvoda'!G118</f>
        <v>137752163</v>
      </c>
      <c r="H118" s="373">
        <f t="shared" si="4"/>
        <v>3689548</v>
      </c>
      <c r="I118" s="25">
        <f>+'2. Önkormányzat'!I118+'3. PH'!I118+'4.GondozásiKp'!I118+'5. Könyvtár'!I118+'6. Konyha'!I118+'7. Óvoda'!I118</f>
        <v>141441711</v>
      </c>
      <c r="J118" s="26">
        <f>'2. Önkormányzat'!J118+'3. PH'!J118+'4.GondozásiKp'!J118+'5. Könyvtár'!J118+'6. Konyha'!J118+'7. Óvoda'!J118</f>
        <v>117718918</v>
      </c>
      <c r="K118" s="378">
        <f t="shared" si="5"/>
        <v>0.83227866212676116</v>
      </c>
    </row>
    <row r="119" spans="1:11" x14ac:dyDescent="0.25">
      <c r="B119" s="14"/>
      <c r="C119" s="12"/>
      <c r="D119" s="25">
        <f>'2. Önkormányzat'!D119+'3. PH'!D119+'4.GondozásiKp'!D119+'5. Könyvtár'!D119+'6. Konyha'!D119+'7. Óvoda'!D119</f>
        <v>0</v>
      </c>
      <c r="E119" s="25">
        <f>'2. Önkormányzat'!E119+'3. PH'!E119+'4.GondozásiKp'!E119+'5. Könyvtár'!E119+'6. Konyha'!E119+'7. Óvoda'!E119</f>
        <v>0</v>
      </c>
      <c r="F119" s="25">
        <f>'2. Önkormányzat'!F119+'3. PH'!F119+'4.GondozásiKp'!F119+'5. Könyvtár'!F119+'6. Konyha'!F119+'7. Óvoda'!F119</f>
        <v>0</v>
      </c>
      <c r="G119" s="25">
        <f>'2. Önkormányzat'!G119+'3. PH'!G119+'4.GondozásiKp'!G119+'5. Könyvtár'!G119+'6. Konyha'!G119+'7. Óvoda'!G119</f>
        <v>0</v>
      </c>
      <c r="H119" s="373">
        <f t="shared" si="4"/>
        <v>0</v>
      </c>
      <c r="I119" s="25">
        <f>+'2. Önkormányzat'!I119+'3. PH'!I119+'4.GondozásiKp'!I119+'5. Könyvtár'!I119+'6. Konyha'!I119+'7. Óvoda'!I119</f>
        <v>0</v>
      </c>
      <c r="J119" s="25">
        <f>'2. Önkormányzat'!J119+'3. PH'!J119+'4.GondozásiKp'!J119+'5. Könyvtár'!J119+'6. Konyha'!J119+'7. Óvoda'!J119</f>
        <v>0</v>
      </c>
      <c r="K119" s="378"/>
    </row>
    <row r="120" spans="1:11" x14ac:dyDescent="0.25">
      <c r="A120" s="499" t="s">
        <v>197</v>
      </c>
      <c r="B120" s="499"/>
      <c r="C120" s="12"/>
      <c r="D120" s="25">
        <f>'2. Önkormányzat'!D120+'3. PH'!D120+'4.GondozásiKp'!D120+'5. Könyvtár'!D120+'6. Konyha'!D120+'7. Óvoda'!D120</f>
        <v>0</v>
      </c>
      <c r="E120" s="25">
        <f>'2. Önkormányzat'!E120+'3. PH'!E120+'4.GondozásiKp'!E120+'5. Könyvtár'!E120+'6. Konyha'!E120+'7. Óvoda'!E120</f>
        <v>0</v>
      </c>
      <c r="F120" s="25">
        <f>'2. Önkormányzat'!F120+'3. PH'!F120+'4.GondozásiKp'!F120+'5. Könyvtár'!F120+'6. Konyha'!F120+'7. Óvoda'!F120</f>
        <v>0</v>
      </c>
      <c r="G120" s="25">
        <f>'2. Önkormányzat'!G120+'3. PH'!G120+'4.GondozásiKp'!G120+'5. Könyvtár'!G120+'6. Konyha'!G120+'7. Óvoda'!G120</f>
        <v>0</v>
      </c>
      <c r="H120" s="373">
        <f t="shared" ref="H120:H139" si="11">I120-G120</f>
        <v>0</v>
      </c>
      <c r="I120" s="25">
        <f>+'2. Önkormányzat'!I120+'3. PH'!I120+'4.GondozásiKp'!I120+'5. Könyvtár'!I120+'6. Konyha'!I120+'7. Óvoda'!I120</f>
        <v>0</v>
      </c>
      <c r="J120" s="25">
        <f>'2. Önkormányzat'!J120+'3. PH'!J120+'4.GondozásiKp'!J120+'5. Könyvtár'!J120+'6. Konyha'!J120+'7. Óvoda'!J120</f>
        <v>0</v>
      </c>
      <c r="K120" s="378"/>
    </row>
    <row r="121" spans="1:11" x14ac:dyDescent="0.25">
      <c r="A121" s="11">
        <v>107</v>
      </c>
      <c r="B121" s="13" t="s">
        <v>147</v>
      </c>
      <c r="C121" s="13" t="s">
        <v>110</v>
      </c>
      <c r="D121" s="25">
        <f>'2. Önkormányzat'!D121+'3. PH'!D121+'4.GondozásiKp'!D121+'5. Könyvtár'!D121+'6. Konyha'!D121+'7. Óvoda'!D121</f>
        <v>8360000</v>
      </c>
      <c r="E121" s="25">
        <f>'2. Önkormányzat'!E121+'3. PH'!E121+'4.GondozásiKp'!E121+'5. Könyvtár'!E121+'6. Konyha'!E121+'7. Óvoda'!E121</f>
        <v>0</v>
      </c>
      <c r="F121" s="25">
        <f>'2. Önkormányzat'!F121+'3. PH'!F121+'4.GondozásiKp'!F121+'5. Könyvtár'!F121+'6. Konyha'!F121+'7. Óvoda'!F121</f>
        <v>200000</v>
      </c>
      <c r="G121" s="25">
        <f>'2. Önkormányzat'!G121+'3. PH'!G121+'4.GondozásiKp'!G121+'5. Könyvtár'!G121+'6. Konyha'!G121+'7. Óvoda'!G121</f>
        <v>300000</v>
      </c>
      <c r="H121" s="373">
        <f t="shared" si="11"/>
        <v>180000</v>
      </c>
      <c r="I121" s="25">
        <f>+'2. Önkormányzat'!I121+'3. PH'!I121+'4.GondozásiKp'!I121+'5. Könyvtár'!I121+'6. Konyha'!I121+'7. Óvoda'!I121</f>
        <v>480000</v>
      </c>
      <c r="J121" s="25">
        <f>'2. Önkormányzat'!J121+'3. PH'!J121+'4.GondozásiKp'!J121+'5. Könyvtár'!J121+'6. Konyha'!J121+'7. Óvoda'!J121</f>
        <v>480000</v>
      </c>
      <c r="K121" s="378">
        <f t="shared" si="5"/>
        <v>1</v>
      </c>
    </row>
    <row r="122" spans="1:11" x14ac:dyDescent="0.25">
      <c r="A122" s="11">
        <v>108</v>
      </c>
      <c r="B122" s="13" t="s">
        <v>642</v>
      </c>
      <c r="C122" s="13" t="s">
        <v>641</v>
      </c>
      <c r="D122" s="25">
        <f>'2. Önkormányzat'!D122+'3. PH'!D122+'4.GondozásiKp'!D122+'5. Könyvtár'!D122+'6. Konyha'!D122+'7. Óvoda'!D122</f>
        <v>0</v>
      </c>
      <c r="E122" s="25">
        <f>'2. Önkormányzat'!E122+'3. PH'!E122+'4.GondozásiKp'!E122+'5. Könyvtár'!E122+'6. Konyha'!E122+'7. Óvoda'!E122</f>
        <v>0</v>
      </c>
      <c r="F122" s="25">
        <f>'2. Önkormányzat'!F122+'3. PH'!F122+'4.GondozásiKp'!F122+'5. Könyvtár'!F122+'6. Konyha'!F122+'7. Óvoda'!F122</f>
        <v>0</v>
      </c>
      <c r="G122" s="25">
        <f>'2. Önkormányzat'!G122+'3. PH'!G122+'4.GondozásiKp'!G122+'5. Könyvtár'!G122+'6. Konyha'!G122+'7. Óvoda'!G122</f>
        <v>0</v>
      </c>
      <c r="H122" s="373">
        <f t="shared" si="11"/>
        <v>1600000</v>
      </c>
      <c r="I122" s="25">
        <f>+'2. Önkormányzat'!I122+'3. PH'!I122+'4.GondozásiKp'!I122+'5. Könyvtár'!I122+'6. Konyha'!I122+'7. Óvoda'!I122</f>
        <v>1600000</v>
      </c>
      <c r="J122" s="25">
        <f>'2. Önkormányzat'!J122+'3. PH'!J122+'4.GondozásiKp'!J122+'5. Könyvtár'!J122+'6. Konyha'!J122+'7. Óvoda'!J122</f>
        <v>1620000</v>
      </c>
      <c r="K122" s="378">
        <f t="shared" si="5"/>
        <v>1.0125</v>
      </c>
    </row>
    <row r="123" spans="1:11" x14ac:dyDescent="0.25">
      <c r="A123" s="11">
        <v>109</v>
      </c>
      <c r="B123" s="13" t="s">
        <v>634</v>
      </c>
      <c r="C123" s="13" t="s">
        <v>633</v>
      </c>
      <c r="D123" s="25">
        <f>'2. Önkormányzat'!D123+'3. PH'!D123+'4.GondozásiKp'!D123+'5. Könyvtár'!D123+'6. Konyha'!D123+'7. Óvoda'!D123</f>
        <v>2000000</v>
      </c>
      <c r="E123" s="25">
        <f>'2. Önkormányzat'!E123+'3. PH'!E123+'4.GondozásiKp'!E123+'5. Könyvtár'!E123+'6. Konyha'!E123+'7. Óvoda'!E123</f>
        <v>0</v>
      </c>
      <c r="F123" s="25">
        <f>'2. Önkormányzat'!F123+'3. PH'!F123+'4.GondozásiKp'!F123+'5. Könyvtár'!F123+'6. Konyha'!F123+'7. Óvoda'!F123</f>
        <v>0</v>
      </c>
      <c r="G123" s="25">
        <f>'2. Önkormányzat'!G123+'3. PH'!G123+'4.GondozásiKp'!G123+'5. Könyvtár'!G123+'6. Konyha'!G123+'7. Óvoda'!G123</f>
        <v>0</v>
      </c>
      <c r="H123" s="373">
        <f t="shared" si="11"/>
        <v>27280000</v>
      </c>
      <c r="I123" s="25">
        <f>+'2. Önkormányzat'!I123+'3. PH'!I123+'4.GondozásiKp'!I123+'5. Könyvtár'!I123+'6. Konyha'!I123+'7. Óvoda'!I123</f>
        <v>27280000</v>
      </c>
      <c r="J123" s="25">
        <f>'2. Önkormányzat'!J123+'3. PH'!J123+'4.GondozásiKp'!J123+'5. Könyvtár'!J123+'6. Konyha'!J123+'7. Óvoda'!J123</f>
        <v>27280000</v>
      </c>
      <c r="K123" s="378">
        <f t="shared" si="5"/>
        <v>1</v>
      </c>
    </row>
    <row r="124" spans="1:11" x14ac:dyDescent="0.25">
      <c r="A124" s="11">
        <v>110</v>
      </c>
      <c r="B124" s="14" t="s">
        <v>168</v>
      </c>
      <c r="C124" s="14" t="s">
        <v>111</v>
      </c>
      <c r="D124" s="26">
        <f>'2. Önkormányzat'!D124+'3. PH'!D124+'4.GondozásiKp'!D124+'5. Könyvtár'!D124+'6. Konyha'!D124+'7. Óvoda'!D124</f>
        <v>10360000</v>
      </c>
      <c r="E124" s="25">
        <f>'2. Önkormányzat'!E124+'3. PH'!E124+'4.GondozásiKp'!E124+'5. Könyvtár'!E124+'6. Konyha'!E124+'7. Óvoda'!E124</f>
        <v>0</v>
      </c>
      <c r="F124" s="26">
        <f>'2. Önkormányzat'!F124+'3. PH'!F124+'4.GondozásiKp'!F124+'5. Könyvtár'!F124+'6. Konyha'!F124+'7. Óvoda'!F124</f>
        <v>200000</v>
      </c>
      <c r="G124" s="26">
        <f>'2. Önkormányzat'!G124+'3. PH'!G124+'4.GondozásiKp'!G124+'5. Könyvtár'!G124+'6. Konyha'!G124+'7. Óvoda'!G124</f>
        <v>300000</v>
      </c>
      <c r="H124" s="373">
        <f t="shared" si="11"/>
        <v>29060000</v>
      </c>
      <c r="I124" s="25">
        <f>+'2. Önkormányzat'!I124+'3. PH'!I124+'4.GondozásiKp'!I124+'5. Könyvtár'!I124+'6. Konyha'!I124+'7. Óvoda'!I124</f>
        <v>29360000</v>
      </c>
      <c r="J124" s="26">
        <f>'2. Önkormányzat'!J124+'3. PH'!J124+'4.GondozásiKp'!J124+'5. Könyvtár'!J124+'6. Konyha'!J124+'7. Óvoda'!J124</f>
        <v>29380000</v>
      </c>
      <c r="K124" s="378">
        <f t="shared" si="5"/>
        <v>1.0006811989100817</v>
      </c>
    </row>
    <row r="125" spans="1:11" x14ac:dyDescent="0.25">
      <c r="A125" s="11"/>
      <c r="B125" s="14"/>
      <c r="C125" s="12"/>
      <c r="D125" s="25">
        <f>'2. Önkormányzat'!D125+'3. PH'!D125+'4.GondozásiKp'!D125+'5. Könyvtár'!D125+'6. Konyha'!D125+'7. Óvoda'!D125</f>
        <v>0</v>
      </c>
      <c r="E125" s="25">
        <f>'2. Önkormányzat'!E125+'3. PH'!E125+'4.GondozásiKp'!E125+'5. Könyvtár'!E125+'6. Konyha'!E125+'7. Óvoda'!E125</f>
        <v>0</v>
      </c>
      <c r="F125" s="25">
        <f>'2. Önkormányzat'!F125+'3. PH'!F125+'4.GondozásiKp'!F125+'5. Könyvtár'!F125+'6. Konyha'!F125+'7. Óvoda'!F125</f>
        <v>0</v>
      </c>
      <c r="G125" s="25">
        <f>'2. Önkormányzat'!G125+'3. PH'!G125+'4.GondozásiKp'!G125+'5. Könyvtár'!G125+'6. Konyha'!G125+'7. Óvoda'!G125</f>
        <v>0</v>
      </c>
      <c r="H125" s="373">
        <f t="shared" si="11"/>
        <v>0</v>
      </c>
      <c r="I125" s="25">
        <f>+'2. Önkormányzat'!I125+'3. PH'!I125+'4.GondozásiKp'!I125+'5. Könyvtár'!I125+'6. Konyha'!I125+'7. Óvoda'!I125</f>
        <v>0</v>
      </c>
      <c r="J125" s="25">
        <f>'2. Önkormányzat'!J125+'3. PH'!J125+'4.GondozásiKp'!J125+'5. Könyvtár'!J125+'6. Konyha'!J125+'7. Óvoda'!J125</f>
        <v>0</v>
      </c>
      <c r="K125" s="378"/>
    </row>
    <row r="126" spans="1:11" x14ac:dyDescent="0.25">
      <c r="A126" s="458" t="s">
        <v>533</v>
      </c>
      <c r="B126" s="337"/>
      <c r="C126" s="14"/>
      <c r="D126" s="25"/>
      <c r="E126" s="25"/>
      <c r="F126" s="25"/>
      <c r="G126" s="25"/>
      <c r="H126" s="373">
        <f t="shared" si="11"/>
        <v>0</v>
      </c>
      <c r="I126" s="25">
        <f>+'2. Önkormányzat'!I126+'3. PH'!I126+'4.GondozásiKp'!I126+'5. Könyvtár'!I126+'6. Konyha'!I126+'7. Óvoda'!I126</f>
        <v>0</v>
      </c>
      <c r="J126" s="25"/>
      <c r="K126" s="378"/>
    </row>
    <row r="127" spans="1:11" x14ac:dyDescent="0.25">
      <c r="A127" s="11">
        <v>111</v>
      </c>
      <c r="B127" s="15" t="s">
        <v>529</v>
      </c>
      <c r="C127" s="15" t="s">
        <v>530</v>
      </c>
      <c r="D127" s="25">
        <f>+'2. Önkormányzat'!D127+'3. PH'!D127+'4.GondozásiKp'!D127+'5. Könyvtár'!D127+'6. Konyha'!D127+'7. Óvoda'!D127</f>
        <v>30720431</v>
      </c>
      <c r="E127" s="25">
        <f>+'2. Önkormányzat'!E127+'3. PH'!E127+'4.GondozásiKp'!E127+'5. Könyvtár'!E127+'6. Konyha'!E127+'7. Óvoda'!E127</f>
        <v>7630000</v>
      </c>
      <c r="F127" s="25">
        <f>+'2. Önkormányzat'!F127+'3. PH'!F127+'4.GondozásiKp'!F127+'5. Könyvtár'!F127+'6. Konyha'!F127+'7. Óvoda'!F127</f>
        <v>7630000</v>
      </c>
      <c r="G127" s="25">
        <f>+'2. Önkormányzat'!G127+'3. PH'!G127+'4.GondozásiKp'!G127+'5. Könyvtár'!G127+'6. Konyha'!G127+'7. Óvoda'!G127</f>
        <v>7630000</v>
      </c>
      <c r="H127" s="373">
        <f t="shared" si="11"/>
        <v>0</v>
      </c>
      <c r="I127" s="25">
        <f>+'2. Önkormányzat'!I127+'3. PH'!I127+'4.GondozásiKp'!I127+'5. Könyvtár'!I127+'6. Konyha'!I127+'7. Óvoda'!I127</f>
        <v>7630000</v>
      </c>
      <c r="J127" s="25">
        <f>+'2. Önkormányzat'!J127+'3. PH'!J127+'4.GondozásiKp'!J127+'5. Könyvtár'!J127+'6. Konyha'!J127+'7. Óvoda'!J127</f>
        <v>4062500</v>
      </c>
      <c r="K127" s="378">
        <f t="shared" si="5"/>
        <v>0.53243774574049807</v>
      </c>
    </row>
    <row r="128" spans="1:11" x14ac:dyDescent="0.25">
      <c r="A128" s="11">
        <v>112</v>
      </c>
      <c r="B128" s="23" t="s">
        <v>531</v>
      </c>
      <c r="C128" s="14" t="s">
        <v>532</v>
      </c>
      <c r="D128" s="26">
        <f>+'2. Önkormányzat'!D128+'3. PH'!D128+'4.GondozásiKp'!D128+'5. Könyvtár'!D128+'6. Konyha'!D128+'7. Óvoda'!D128</f>
        <v>30720431</v>
      </c>
      <c r="E128" s="26">
        <f>+'2. Önkormányzat'!E128+'3. PH'!E128+'4.GondozásiKp'!E128+'5. Könyvtár'!E128+'6. Konyha'!E128+'7. Óvoda'!E128</f>
        <v>7630000</v>
      </c>
      <c r="F128" s="26">
        <f>+'2. Önkormányzat'!F128+'3. PH'!F128+'4.GondozásiKp'!F128+'5. Könyvtár'!F128+'6. Konyha'!F128+'7. Óvoda'!F128</f>
        <v>7630000</v>
      </c>
      <c r="G128" s="26">
        <f>+'2. Önkormányzat'!G128+'3. PH'!G128+'4.GondozásiKp'!G128+'5. Könyvtár'!G128+'6. Konyha'!G128+'7. Óvoda'!G128</f>
        <v>7630000</v>
      </c>
      <c r="H128" s="373">
        <f t="shared" si="11"/>
        <v>0</v>
      </c>
      <c r="I128" s="25">
        <f>+'2. Önkormányzat'!I128+'3. PH'!I128+'4.GondozásiKp'!I128+'5. Könyvtár'!I128+'6. Konyha'!I128+'7. Óvoda'!I128</f>
        <v>7630000</v>
      </c>
      <c r="J128" s="26">
        <f>+'2. Önkormányzat'!J128+'3. PH'!J128+'4.GondozásiKp'!J128+'5. Könyvtár'!J128+'6. Konyha'!J128+'7. Óvoda'!J128</f>
        <v>4062500</v>
      </c>
      <c r="K128" s="378">
        <f t="shared" si="5"/>
        <v>0.53243774574049807</v>
      </c>
    </row>
    <row r="129" spans="1:14" x14ac:dyDescent="0.25">
      <c r="A129" s="11"/>
      <c r="B129" s="23"/>
      <c r="C129" s="14"/>
      <c r="D129" s="25"/>
      <c r="E129" s="25"/>
      <c r="F129" s="25"/>
      <c r="G129" s="25"/>
      <c r="H129" s="373">
        <f t="shared" si="11"/>
        <v>0</v>
      </c>
      <c r="I129" s="25">
        <f>+'2. Önkormányzat'!I129+'3. PH'!I129+'4.GondozásiKp'!I129+'5. Könyvtár'!I129+'6. Konyha'!I129+'7. Óvoda'!I129</f>
        <v>0</v>
      </c>
      <c r="J129" s="25"/>
      <c r="K129" s="378"/>
    </row>
    <row r="130" spans="1:14" ht="15.75" x14ac:dyDescent="0.25">
      <c r="A130" s="11">
        <v>113</v>
      </c>
      <c r="B130" s="16" t="s">
        <v>200</v>
      </c>
      <c r="C130" s="16" t="s">
        <v>112</v>
      </c>
      <c r="D130" s="26">
        <f>'2. Önkormányzat'!D130+'3. PH'!D130+'4.GondozásiKp'!D130+'5. Könyvtár'!D130+'6. Konyha'!D130+'7. Óvoda'!D130</f>
        <v>647628031</v>
      </c>
      <c r="E130" s="26">
        <f>'2. Önkormányzat'!E130+'3. PH'!E130+'4.GondozásiKp'!E130+'5. Könyvtár'!E130+'6. Konyha'!E130+'7. Óvoda'!E130</f>
        <v>608026528</v>
      </c>
      <c r="F130" s="26">
        <f>'2. Önkormányzat'!F130+'3. PH'!F130+'4.GondozásiKp'!F130+'5. Könyvtár'!F130+'6. Konyha'!F130+'7. Óvoda'!F130</f>
        <v>609615830</v>
      </c>
      <c r="G130" s="26">
        <f>'2. Önkormányzat'!G130+'3. PH'!G130+'4.GondozásiKp'!G130+'5. Könyvtár'!G130+'6. Konyha'!G130+'7. Óvoda'!G130</f>
        <v>619139224</v>
      </c>
      <c r="H130" s="373">
        <f t="shared" si="11"/>
        <v>55407692</v>
      </c>
      <c r="I130" s="25">
        <f>+'2. Önkormányzat'!I130+'3. PH'!I130+'4.GondozásiKp'!I130+'5. Könyvtár'!I130+'6. Konyha'!I130+'7. Óvoda'!I130</f>
        <v>674546916</v>
      </c>
      <c r="J130" s="26">
        <f>'2. Önkormányzat'!J130+'3. PH'!J130+'4.GondozásiKp'!J130+'5. Könyvtár'!J130+'6. Konyha'!J130+'7. Óvoda'!J130</f>
        <v>644971081</v>
      </c>
      <c r="K130" s="378">
        <f t="shared" si="5"/>
        <v>0.95615451750134461</v>
      </c>
    </row>
    <row r="131" spans="1:14" x14ac:dyDescent="0.25">
      <c r="A131" s="11">
        <v>115</v>
      </c>
      <c r="B131" s="12" t="s">
        <v>169</v>
      </c>
      <c r="C131" s="12" t="s">
        <v>113</v>
      </c>
      <c r="D131" s="25">
        <f>'2. Önkormányzat'!D131+'3. PH'!D131+'4.GondozásiKp'!D131+'5. Könyvtár'!D131+'6. Konyha'!D131+'7. Óvoda'!D131</f>
        <v>220000000</v>
      </c>
      <c r="E131" s="25">
        <f>'2. Önkormányzat'!E131+'3. PH'!E131+'4.GondozásiKp'!E131+'5. Könyvtár'!E131+'6. Konyha'!E131+'7. Óvoda'!E131</f>
        <v>230000000</v>
      </c>
      <c r="F131" s="25">
        <f>'2. Önkormányzat'!F131+'3. PH'!F131+'4.GondozásiKp'!F131+'5. Könyvtár'!F131+'6. Konyha'!F131+'7. Óvoda'!F131</f>
        <v>230000000</v>
      </c>
      <c r="G131" s="25">
        <f>'2. Önkormányzat'!G131+'3. PH'!G131+'4.GondozásiKp'!G131+'5. Könyvtár'!G131+'6. Konyha'!G131+'7. Óvoda'!G131</f>
        <v>230000000</v>
      </c>
      <c r="H131" s="373">
        <f t="shared" si="11"/>
        <v>0</v>
      </c>
      <c r="I131" s="25">
        <f>+'2. Önkormányzat'!I131+'3. PH'!I131+'4.GondozásiKp'!I131+'5. Könyvtár'!I131+'6. Konyha'!I131+'7. Óvoda'!I131</f>
        <v>230000000</v>
      </c>
      <c r="J131" s="25">
        <f>'2. Önkormányzat'!J131+'3. PH'!J131+'4.GondozásiKp'!J131+'5. Könyvtár'!J131+'6. Konyha'!J131+'7. Óvoda'!J131</f>
        <v>178856261</v>
      </c>
      <c r="K131" s="378">
        <f t="shared" si="5"/>
        <v>0.77763591739130433</v>
      </c>
    </row>
    <row r="132" spans="1:14" x14ac:dyDescent="0.25">
      <c r="A132" s="11">
        <v>117</v>
      </c>
      <c r="B132" s="12" t="s">
        <v>170</v>
      </c>
      <c r="C132" s="12" t="s">
        <v>148</v>
      </c>
      <c r="D132" s="25">
        <f>'2. Önkormányzat'!D132+'3. PH'!D132+'4.GondozásiKp'!D132+'5. Könyvtár'!D132+'6. Konyha'!D132+'7. Óvoda'!D132</f>
        <v>37212423</v>
      </c>
      <c r="E132" s="25">
        <f>'2. Önkormányzat'!E132+'3. PH'!E132+'4.GondozásiKp'!E132+'5. Könyvtár'!E132+'6. Konyha'!E132+'7. Óvoda'!E132</f>
        <v>0</v>
      </c>
      <c r="F132" s="25">
        <f>'2. Önkormányzat'!F132+'3. PH'!F132+'4.GondozásiKp'!F132+'5. Könyvtár'!F132+'6. Konyha'!F132+'7. Óvoda'!F132</f>
        <v>42645232</v>
      </c>
      <c r="G132" s="25">
        <f>'2. Önkormányzat'!G132+'3. PH'!G132+'4.GondozásiKp'!G132+'5. Könyvtár'!G132+'6. Konyha'!G132+'7. Óvoda'!G132</f>
        <v>42645232</v>
      </c>
      <c r="H132" s="373">
        <f t="shared" si="11"/>
        <v>-33350792</v>
      </c>
      <c r="I132" s="25">
        <f>+'2. Önkormányzat'!I132+'3. PH'!I132+'4.GondozásiKp'!I132+'5. Könyvtár'!I132+'6. Konyha'!I132+'7. Óvoda'!I132</f>
        <v>9294440</v>
      </c>
      <c r="J132" s="25">
        <f>'2. Önkormányzat'!J132+'3. PH'!J132+'4.GondozásiKp'!J132+'5. Könyvtár'!J132+'6. Konyha'!J132+'7. Óvoda'!J132</f>
        <v>9294440</v>
      </c>
      <c r="K132" s="378">
        <f t="shared" si="5"/>
        <v>1</v>
      </c>
    </row>
    <row r="133" spans="1:14" x14ac:dyDescent="0.25">
      <c r="A133" s="11">
        <v>118</v>
      </c>
      <c r="B133" s="12" t="s">
        <v>534</v>
      </c>
      <c r="C133" s="12" t="s">
        <v>535</v>
      </c>
      <c r="D133" s="25"/>
      <c r="E133" s="25"/>
      <c r="F133" s="25"/>
      <c r="G133" s="25"/>
      <c r="H133" s="373">
        <f t="shared" si="11"/>
        <v>13885655</v>
      </c>
      <c r="I133" s="25">
        <f>+'2. Önkormányzat'!I133+'3. PH'!I133+'4.GondozásiKp'!I133+'5. Könyvtár'!I133+'6. Konyha'!I133+'7. Óvoda'!I133</f>
        <v>13885655</v>
      </c>
      <c r="J133" s="25"/>
      <c r="K133" s="378">
        <f t="shared" ref="K133:K139" si="12">J133/I133</f>
        <v>0</v>
      </c>
    </row>
    <row r="134" spans="1:14" x14ac:dyDescent="0.25">
      <c r="A134" s="11">
        <v>119</v>
      </c>
      <c r="B134" s="12" t="s">
        <v>114</v>
      </c>
      <c r="C134" s="12" t="s">
        <v>115</v>
      </c>
      <c r="D134" s="25"/>
      <c r="E134" s="25">
        <v>0</v>
      </c>
      <c r="F134" s="25"/>
      <c r="G134" s="25"/>
      <c r="H134" s="373">
        <f t="shared" si="11"/>
        <v>0</v>
      </c>
      <c r="I134" s="25">
        <v>0</v>
      </c>
      <c r="J134" s="25"/>
      <c r="K134" s="378"/>
    </row>
    <row r="135" spans="1:14" x14ac:dyDescent="0.25">
      <c r="A135" s="11">
        <v>120</v>
      </c>
      <c r="B135" s="13" t="s">
        <v>171</v>
      </c>
      <c r="C135" s="13" t="s">
        <v>116</v>
      </c>
      <c r="D135" s="26">
        <f>SUM(D131,D132,D134)</f>
        <v>257212423</v>
      </c>
      <c r="E135" s="26">
        <f>SUM(E131,E132,E134)</f>
        <v>230000000</v>
      </c>
      <c r="F135" s="26">
        <f>SUM(F131,F132,F134)</f>
        <v>272645232</v>
      </c>
      <c r="G135" s="26">
        <f>SUM(G131,G132,G134)</f>
        <v>272645232</v>
      </c>
      <c r="H135" s="373">
        <f t="shared" si="11"/>
        <v>-19465137</v>
      </c>
      <c r="I135" s="26">
        <f>SUM(I131,I132,I134,I133)</f>
        <v>253180095</v>
      </c>
      <c r="J135" s="26">
        <f>SUM(J131,J132,J134)</f>
        <v>188150701</v>
      </c>
      <c r="K135" s="378">
        <f t="shared" si="12"/>
        <v>0.74314965795395571</v>
      </c>
    </row>
    <row r="136" spans="1:14" ht="15.75" x14ac:dyDescent="0.25">
      <c r="A136" s="11">
        <v>121</v>
      </c>
      <c r="B136" s="39" t="s">
        <v>199</v>
      </c>
      <c r="C136" s="16" t="s">
        <v>117</v>
      </c>
      <c r="D136" s="28">
        <f>SUM(D135)</f>
        <v>257212423</v>
      </c>
      <c r="E136" s="28">
        <f>SUM(E135)</f>
        <v>230000000</v>
      </c>
      <c r="F136" s="28">
        <f>SUM(F135)</f>
        <v>272645232</v>
      </c>
      <c r="G136" s="28">
        <f t="shared" ref="G136:J136" si="13">SUM(G135)</f>
        <v>272645232</v>
      </c>
      <c r="H136" s="373">
        <f t="shared" si="11"/>
        <v>-19465137</v>
      </c>
      <c r="I136" s="28">
        <f t="shared" ref="I136" si="14">SUM(I135)</f>
        <v>253180095</v>
      </c>
      <c r="J136" s="28">
        <f t="shared" si="13"/>
        <v>188150701</v>
      </c>
      <c r="K136" s="378">
        <f t="shared" si="12"/>
        <v>0.74314965795395571</v>
      </c>
    </row>
    <row r="137" spans="1:14" x14ac:dyDescent="0.25">
      <c r="A137" s="11">
        <v>122</v>
      </c>
      <c r="B137" s="12"/>
      <c r="C137" s="12"/>
      <c r="D137" s="25">
        <f>'2. Önkormányzat'!D137+'3. PH'!D137+'4.GondozásiKp'!D137+'5. Könyvtár'!D137+'6. Konyha'!D137+'7. Óvoda'!D137</f>
        <v>0</v>
      </c>
      <c r="E137" s="25">
        <f>'2. Önkormányzat'!E137+'3. PH'!E137+'4.GondozásiKp'!E137+'5. Könyvtár'!E137+'6. Konyha'!E137+'7. Óvoda'!E137</f>
        <v>0</v>
      </c>
      <c r="F137" s="25">
        <f>'2. Önkormányzat'!F137+'3. PH'!F137+'4.GondozásiKp'!F137+'5. Könyvtár'!F137+'6. Konyha'!F137+'7. Óvoda'!F137</f>
        <v>0</v>
      </c>
      <c r="G137" s="25">
        <f>'2. Önkormányzat'!G137+'3. PH'!G137+'4.GondozásiKp'!G137+'5. Könyvtár'!G137+'6. Konyha'!G137+'7. Óvoda'!G137</f>
        <v>0</v>
      </c>
      <c r="H137" s="373">
        <f t="shared" si="11"/>
        <v>0</v>
      </c>
      <c r="I137" s="25">
        <f>+'2. Önkormányzat'!I137+'3. PH'!I137+'4.GondozásiKp'!I137+'5. Könyvtár'!I137+'6. Konyha'!I137+'7. Óvoda'!I137</f>
        <v>0</v>
      </c>
      <c r="J137" s="25">
        <f>'2. Önkormányzat'!J137+'3. PH'!J137+'4.GondozásiKp'!J137+'5. Könyvtár'!J137+'6. Konyha'!J137+'7. Óvoda'!J137</f>
        <v>0</v>
      </c>
      <c r="K137" s="378"/>
    </row>
    <row r="138" spans="1:14" ht="15.75" x14ac:dyDescent="0.25">
      <c r="A138" s="11">
        <v>123</v>
      </c>
      <c r="B138" s="16" t="s">
        <v>149</v>
      </c>
      <c r="C138" s="18"/>
      <c r="D138" s="28">
        <f>D82+D75</f>
        <v>904840454</v>
      </c>
      <c r="E138" s="28">
        <f>E82+E75</f>
        <v>838026528</v>
      </c>
      <c r="F138" s="28">
        <f>F82+F75</f>
        <v>882261062</v>
      </c>
      <c r="G138" s="28">
        <f>G82+G75</f>
        <v>891784456</v>
      </c>
      <c r="H138" s="373">
        <f t="shared" si="11"/>
        <v>35942555</v>
      </c>
      <c r="I138" s="28">
        <f>I82+I75</f>
        <v>927727011</v>
      </c>
      <c r="J138" s="28">
        <f>J82+J75</f>
        <v>820320214</v>
      </c>
      <c r="K138" s="378">
        <f t="shared" si="12"/>
        <v>0.88422585984186675</v>
      </c>
      <c r="L138" s="36"/>
      <c r="N138" s="36"/>
    </row>
    <row r="139" spans="1:14" ht="15.75" x14ac:dyDescent="0.25">
      <c r="A139" s="11">
        <v>124</v>
      </c>
      <c r="B139" s="16" t="s">
        <v>150</v>
      </c>
      <c r="C139" s="18"/>
      <c r="D139" s="28">
        <f>D136+D130</f>
        <v>904840454</v>
      </c>
      <c r="E139" s="28">
        <f>E136+E130</f>
        <v>838026528</v>
      </c>
      <c r="F139" s="28">
        <f>F136+F130</f>
        <v>882261062</v>
      </c>
      <c r="G139" s="28">
        <f>G136+G130</f>
        <v>891784456</v>
      </c>
      <c r="H139" s="373">
        <f t="shared" si="11"/>
        <v>35942555</v>
      </c>
      <c r="I139" s="28">
        <f>I136+I130</f>
        <v>927727011</v>
      </c>
      <c r="J139" s="28">
        <f>J136+J130</f>
        <v>833121782</v>
      </c>
      <c r="K139" s="378">
        <f t="shared" si="12"/>
        <v>0.89802471214239554</v>
      </c>
      <c r="L139" s="36"/>
      <c r="N139" s="36"/>
    </row>
    <row r="140" spans="1:14" x14ac:dyDescent="0.25">
      <c r="A140" s="38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</sheetData>
  <mergeCells count="12">
    <mergeCell ref="A3:B3"/>
    <mergeCell ref="A21:B21"/>
    <mergeCell ref="A47:B47"/>
    <mergeCell ref="A55:B55"/>
    <mergeCell ref="A64:B64"/>
    <mergeCell ref="A108:B108"/>
    <mergeCell ref="A120:B120"/>
    <mergeCell ref="A69:B69"/>
    <mergeCell ref="A77:B77"/>
    <mergeCell ref="A84:B84"/>
    <mergeCell ref="A95:B95"/>
    <mergeCell ref="A99:B99"/>
  </mergeCells>
  <pageMargins left="0.27559055118110237" right="0.27559055118110237" top="0.98425196850393704" bottom="0.27559055118110237" header="0.51181102362204722" footer="0.51181102362204722"/>
  <pageSetup paperSize="9" scale="72" fitToHeight="0" orientation="landscape" r:id="rId1"/>
  <headerFooter>
    <oddHeader>&amp;C&amp;"-,Félkövér"Tápiógyörgye Község Önkormányzata Összesítő 2020. évi eredeti előirányzat összesítés és teljesítés 2020.12.31&amp;R&amp;"-,Félkövér"1. melléklet
1/2020. (I.27.) rendelet
Adatok: ezer Ft-ban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showRuler="0" zoomScaleNormal="100" workbookViewId="0">
      <selection activeCell="B9" sqref="B9"/>
    </sheetView>
  </sheetViews>
  <sheetFormatPr defaultRowHeight="15" x14ac:dyDescent="0.25"/>
  <cols>
    <col min="1" max="1" width="4.5703125" customWidth="1"/>
    <col min="2" max="2" width="78.140625" customWidth="1"/>
    <col min="3" max="3" width="16.42578125" customWidth="1"/>
    <col min="4" max="4" width="14.140625" customWidth="1"/>
    <col min="5" max="5" width="16.5703125" bestFit="1" customWidth="1"/>
  </cols>
  <sheetData>
    <row r="1" spans="1:5" ht="51" customHeight="1" x14ac:dyDescent="0.25">
      <c r="A1" s="512" t="s">
        <v>609</v>
      </c>
      <c r="B1" s="512"/>
      <c r="C1" s="512"/>
      <c r="D1" s="512"/>
      <c r="E1" s="512"/>
    </row>
    <row r="2" spans="1:5" ht="15.75" x14ac:dyDescent="0.25">
      <c r="A2" s="88"/>
      <c r="B2" s="89"/>
      <c r="C2" s="89"/>
      <c r="D2" s="89"/>
      <c r="E2" s="89"/>
    </row>
    <row r="3" spans="1:5" ht="15.75" x14ac:dyDescent="0.25">
      <c r="A3" s="88"/>
      <c r="B3" s="89"/>
      <c r="C3" s="89"/>
      <c r="D3" s="89"/>
      <c r="E3" s="87" t="s">
        <v>178</v>
      </c>
    </row>
    <row r="4" spans="1:5" ht="31.5" x14ac:dyDescent="0.25">
      <c r="A4" s="90" t="s">
        <v>243</v>
      </c>
      <c r="B4" s="90" t="s">
        <v>244</v>
      </c>
      <c r="C4" s="90" t="s">
        <v>245</v>
      </c>
      <c r="D4" s="90" t="s">
        <v>246</v>
      </c>
      <c r="E4" s="90" t="s">
        <v>247</v>
      </c>
    </row>
    <row r="5" spans="1:5" ht="15.75" x14ac:dyDescent="0.25">
      <c r="A5" s="91" t="s">
        <v>248</v>
      </c>
      <c r="B5" s="92"/>
      <c r="C5" s="93"/>
      <c r="D5" s="93"/>
      <c r="E5" s="93"/>
    </row>
    <row r="6" spans="1:5" ht="16.5" thickBot="1" x14ac:dyDescent="0.3">
      <c r="A6" s="94"/>
      <c r="B6" s="95"/>
      <c r="C6" s="96">
        <f>'[1]8.'!C6</f>
        <v>0</v>
      </c>
      <c r="D6" s="96">
        <f>'[1]8.'!D6</f>
        <v>0</v>
      </c>
      <c r="E6" s="96">
        <f>SUM(C6:D6)</f>
        <v>0</v>
      </c>
    </row>
    <row r="7" spans="1:5" ht="16.5" thickTop="1" x14ac:dyDescent="0.25">
      <c r="A7" s="91"/>
      <c r="B7" s="98"/>
      <c r="C7" s="97"/>
      <c r="D7" s="97"/>
      <c r="E7" s="97"/>
    </row>
  </sheetData>
  <mergeCells count="1">
    <mergeCell ref="A1:E1"/>
  </mergeCells>
  <pageMargins left="0.7" right="0.7" top="0.75" bottom="0.75" header="0.3" footer="0.3"/>
  <pageSetup paperSize="9" orientation="landscape" r:id="rId1"/>
  <headerFooter>
    <oddHeader>&amp;R10.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showRuler="0" zoomScaleNormal="100" workbookViewId="0">
      <selection activeCell="A4" sqref="A4:B4"/>
    </sheetView>
  </sheetViews>
  <sheetFormatPr defaultRowHeight="15" x14ac:dyDescent="0.25"/>
  <cols>
    <col min="1" max="1" width="6.140625" customWidth="1"/>
    <col min="2" max="2" width="36.42578125" customWidth="1"/>
    <col min="3" max="3" width="14" customWidth="1"/>
    <col min="4" max="4" width="13.28515625" customWidth="1"/>
    <col min="5" max="5" width="15.42578125" customWidth="1"/>
    <col min="6" max="6" width="11.5703125" customWidth="1"/>
    <col min="7" max="7" width="17.140625" customWidth="1"/>
    <col min="8" max="8" width="17.42578125" customWidth="1"/>
    <col min="11" max="11" width="16.140625" bestFit="1" customWidth="1"/>
  </cols>
  <sheetData>
    <row r="1" spans="1:8" ht="15.75" customHeight="1" x14ac:dyDescent="0.25">
      <c r="A1" s="515" t="s">
        <v>610</v>
      </c>
      <c r="B1" s="515"/>
      <c r="C1" s="515"/>
      <c r="D1" s="515"/>
      <c r="E1" s="515"/>
      <c r="F1" s="515"/>
      <c r="G1" s="515"/>
      <c r="H1" s="515"/>
    </row>
    <row r="2" spans="1:8" ht="15.75" x14ac:dyDescent="0.25">
      <c r="A2" s="102"/>
      <c r="B2" s="102"/>
      <c r="C2" s="102"/>
      <c r="D2" s="102"/>
      <c r="E2" s="102"/>
      <c r="F2" s="102"/>
      <c r="G2" s="102"/>
    </row>
    <row r="3" spans="1:8" ht="16.5" thickBot="1" x14ac:dyDescent="0.3">
      <c r="A3" s="102"/>
      <c r="B3" s="102"/>
      <c r="C3" s="102"/>
      <c r="D3" s="102"/>
      <c r="E3" s="102"/>
      <c r="H3" s="369" t="s">
        <v>580</v>
      </c>
    </row>
    <row r="4" spans="1:8" ht="78.75" x14ac:dyDescent="0.25">
      <c r="A4" s="513" t="s">
        <v>251</v>
      </c>
      <c r="B4" s="514"/>
      <c r="C4" s="103" t="s">
        <v>252</v>
      </c>
      <c r="D4" s="103" t="s">
        <v>253</v>
      </c>
      <c r="E4" s="103" t="s">
        <v>254</v>
      </c>
      <c r="F4" s="103" t="s">
        <v>255</v>
      </c>
      <c r="G4" s="104" t="s">
        <v>256</v>
      </c>
      <c r="H4" s="105" t="s">
        <v>257</v>
      </c>
    </row>
    <row r="5" spans="1:8" ht="15.75" x14ac:dyDescent="0.25">
      <c r="A5" s="106"/>
      <c r="B5" s="107"/>
      <c r="C5" s="107" t="s">
        <v>205</v>
      </c>
      <c r="D5" s="107" t="s">
        <v>208</v>
      </c>
      <c r="E5" s="107" t="s">
        <v>258</v>
      </c>
      <c r="F5" s="107" t="s">
        <v>213</v>
      </c>
      <c r="G5" s="108" t="s">
        <v>219</v>
      </c>
      <c r="H5" s="109" t="s">
        <v>222</v>
      </c>
    </row>
    <row r="6" spans="1:8" ht="16.5" x14ac:dyDescent="0.25">
      <c r="A6" s="110"/>
      <c r="B6" s="111" t="s">
        <v>259</v>
      </c>
      <c r="C6" s="112"/>
      <c r="D6" s="112"/>
      <c r="E6" s="113"/>
      <c r="F6" s="114"/>
      <c r="G6" s="115"/>
      <c r="H6" s="116"/>
    </row>
    <row r="7" spans="1:8" ht="15.75" x14ac:dyDescent="0.25">
      <c r="A7" s="117" t="s">
        <v>205</v>
      </c>
      <c r="B7" s="118" t="s">
        <v>227</v>
      </c>
      <c r="C7" s="470">
        <f>+'6. Konyha'!I138</f>
        <v>80685710</v>
      </c>
      <c r="D7" s="470">
        <f>+'6. Konyha'!I130</f>
        <v>35655746</v>
      </c>
      <c r="E7" s="470">
        <f>C7-D7</f>
        <v>45029964</v>
      </c>
      <c r="F7" s="471">
        <f>SUM(D7:E7)</f>
        <v>80685710</v>
      </c>
      <c r="G7" s="395">
        <v>54004008</v>
      </c>
      <c r="H7" s="472">
        <f>IF(E7-G7 &gt; 0,E7-G7,0)</f>
        <v>0</v>
      </c>
    </row>
    <row r="8" spans="1:8" ht="15.75" x14ac:dyDescent="0.25">
      <c r="A8" s="117" t="s">
        <v>208</v>
      </c>
      <c r="B8" s="118" t="s">
        <v>209</v>
      </c>
      <c r="C8" s="470">
        <f>+'5. Könyvtár'!I138</f>
        <v>11368604</v>
      </c>
      <c r="D8" s="470">
        <f>+'5. Könyvtár'!I130</f>
        <v>255455</v>
      </c>
      <c r="E8" s="470">
        <f t="shared" ref="E8:E13" si="0">C8-D8</f>
        <v>11113149</v>
      </c>
      <c r="F8" s="471">
        <f t="shared" ref="F8:F13" si="1">SUM(D8:E8)</f>
        <v>11368604</v>
      </c>
      <c r="G8" s="395">
        <v>6208324</v>
      </c>
      <c r="H8" s="472">
        <f>IF(E8-G8 &gt; 0,E8-G8,0)</f>
        <v>4904825</v>
      </c>
    </row>
    <row r="9" spans="1:8" ht="15.75" x14ac:dyDescent="0.25">
      <c r="A9" s="117" t="s">
        <v>258</v>
      </c>
      <c r="B9" s="118" t="s">
        <v>214</v>
      </c>
      <c r="C9" s="470">
        <f>+'7. Óvoda'!I138</f>
        <v>81217122</v>
      </c>
      <c r="D9" s="470">
        <f>+'7. Óvoda'!I130</f>
        <v>190630</v>
      </c>
      <c r="E9" s="470">
        <f t="shared" si="0"/>
        <v>81026492</v>
      </c>
      <c r="F9" s="471">
        <f t="shared" si="1"/>
        <v>81217122</v>
      </c>
      <c r="G9" s="395">
        <v>92678940</v>
      </c>
      <c r="H9" s="472">
        <f>IF(E9-G9 &gt; 0,E9-G9,0)</f>
        <v>0</v>
      </c>
    </row>
    <row r="10" spans="1:8" ht="15.75" x14ac:dyDescent="0.25">
      <c r="A10" s="117" t="s">
        <v>213</v>
      </c>
      <c r="B10" s="118" t="s">
        <v>217</v>
      </c>
      <c r="C10" s="470">
        <f>+'4.GondozásiKp'!I138</f>
        <v>134097650</v>
      </c>
      <c r="D10" s="470">
        <f>+'4.GondozásiKp'!I130</f>
        <v>53182000</v>
      </c>
      <c r="E10" s="470">
        <f t="shared" si="0"/>
        <v>80915650</v>
      </c>
      <c r="F10" s="471">
        <f t="shared" si="1"/>
        <v>134097650</v>
      </c>
      <c r="G10" s="395">
        <v>62826784</v>
      </c>
      <c r="H10" s="472">
        <f>IF(E10-G10 &gt; 0,E10-G10,0)</f>
        <v>18088866</v>
      </c>
    </row>
    <row r="11" spans="1:8" ht="16.5" thickBot="1" x14ac:dyDescent="0.3">
      <c r="A11" s="119" t="s">
        <v>219</v>
      </c>
      <c r="B11" s="120" t="s">
        <v>151</v>
      </c>
      <c r="C11" s="473">
        <f>+'3. PH'!I138</f>
        <v>71294557</v>
      </c>
      <c r="D11" s="473">
        <f>+'3. PH'!I130</f>
        <v>7533623</v>
      </c>
      <c r="E11" s="473">
        <f t="shared" si="0"/>
        <v>63760934</v>
      </c>
      <c r="F11" s="474">
        <f t="shared" si="1"/>
        <v>71294557</v>
      </c>
      <c r="G11" s="427">
        <v>81218008</v>
      </c>
      <c r="H11" s="475">
        <f>IF(E11-G11 &gt; 0,E11-G11,0)</f>
        <v>0</v>
      </c>
    </row>
    <row r="12" spans="1:8" ht="18" thickTop="1" thickBot="1" x14ac:dyDescent="0.3">
      <c r="A12" s="121"/>
      <c r="B12" s="122" t="s">
        <v>260</v>
      </c>
      <c r="C12" s="476">
        <f t="shared" ref="C12:H12" si="2">SUM(C7:C11)</f>
        <v>378663643</v>
      </c>
      <c r="D12" s="476">
        <f t="shared" si="2"/>
        <v>96817454</v>
      </c>
      <c r="E12" s="476">
        <f t="shared" si="2"/>
        <v>281846189</v>
      </c>
      <c r="F12" s="477">
        <f t="shared" si="2"/>
        <v>378663643</v>
      </c>
      <c r="G12" s="352">
        <f>SUM(G7:G11)</f>
        <v>296936064</v>
      </c>
      <c r="H12" s="478">
        <f t="shared" si="2"/>
        <v>22993691</v>
      </c>
    </row>
    <row r="13" spans="1:8" ht="17.25" thickTop="1" thickBot="1" x14ac:dyDescent="0.3">
      <c r="A13" s="123" t="s">
        <v>222</v>
      </c>
      <c r="B13" s="124" t="s">
        <v>261</v>
      </c>
      <c r="C13" s="479">
        <f>'2. Önkormányzat'!I75</f>
        <v>324451134</v>
      </c>
      <c r="D13" s="479">
        <f>+'2. Önkormányzat'!I92+'2. Önkormányzat'!I97+'2. Önkormányzat'!I106+'2. Önkormányzat'!I118+'2. Önkormányzat'!I124+'2. Önkormányzat'!I128</f>
        <v>222215056</v>
      </c>
      <c r="E13" s="480">
        <f t="shared" si="0"/>
        <v>102236078</v>
      </c>
      <c r="F13" s="481">
        <f t="shared" si="1"/>
        <v>324451134</v>
      </c>
      <c r="G13" s="428">
        <v>58578342</v>
      </c>
      <c r="H13" s="482"/>
    </row>
    <row r="14" spans="1:8" ht="17.25" thickBot="1" x14ac:dyDescent="0.3">
      <c r="A14" s="125"/>
      <c r="B14" s="126" t="s">
        <v>262</v>
      </c>
      <c r="C14" s="483">
        <f>SUM(C12:C13)</f>
        <v>703114777</v>
      </c>
      <c r="D14" s="483">
        <f t="shared" ref="D14:F14" si="3">SUM(D12:D13)</f>
        <v>319032510</v>
      </c>
      <c r="E14" s="483">
        <f t="shared" si="3"/>
        <v>384082267</v>
      </c>
      <c r="F14" s="484">
        <f t="shared" si="3"/>
        <v>703114777</v>
      </c>
      <c r="G14" s="485">
        <f>SUM(G12:G13)</f>
        <v>355514406</v>
      </c>
      <c r="H14" s="486"/>
    </row>
    <row r="16" spans="1:8" ht="15.75" x14ac:dyDescent="0.25">
      <c r="B16" s="128"/>
      <c r="C16" s="127"/>
      <c r="D16" s="127"/>
      <c r="E16" s="127"/>
      <c r="F16" s="127"/>
      <c r="G16" s="394"/>
      <c r="H16" s="129">
        <f>+'2. Önkormányzat'!I91</f>
        <v>355514406</v>
      </c>
    </row>
    <row r="17" spans="1:11" ht="15.75" x14ac:dyDescent="0.25">
      <c r="B17" s="128"/>
      <c r="C17" s="127"/>
      <c r="D17" s="127"/>
      <c r="E17" s="127"/>
      <c r="F17" s="127"/>
      <c r="G17" s="127"/>
      <c r="H17" s="127"/>
    </row>
    <row r="18" spans="1:11" ht="15.75" x14ac:dyDescent="0.25">
      <c r="A18" s="128"/>
      <c r="B18" s="128"/>
      <c r="C18" s="128"/>
      <c r="D18" s="128"/>
      <c r="E18" s="128"/>
      <c r="F18" s="128"/>
      <c r="G18" s="128"/>
      <c r="H18" s="128"/>
    </row>
    <row r="19" spans="1:11" ht="16.5" thickBot="1" x14ac:dyDescent="0.3">
      <c r="A19" s="128"/>
      <c r="B19" s="128"/>
      <c r="C19" s="128"/>
      <c r="D19" s="130">
        <f>Összesítő!E118</f>
        <v>130919397</v>
      </c>
      <c r="E19" s="128" t="s">
        <v>263</v>
      </c>
      <c r="F19" s="128"/>
      <c r="G19" s="131">
        <f>+'2. Önkormányzat'!I91</f>
        <v>355514406</v>
      </c>
      <c r="H19" s="128"/>
    </row>
    <row r="20" spans="1:11" ht="15.75" x14ac:dyDescent="0.25">
      <c r="A20" s="128"/>
      <c r="B20" s="128"/>
      <c r="C20" s="128"/>
      <c r="D20" s="128"/>
      <c r="E20" s="128"/>
      <c r="F20" s="128"/>
      <c r="G20" s="128"/>
      <c r="H20" s="128"/>
    </row>
    <row r="23" spans="1:11" x14ac:dyDescent="0.25">
      <c r="K23" s="457"/>
    </row>
    <row r="25" spans="1:11" x14ac:dyDescent="0.25">
      <c r="K25" s="456"/>
    </row>
  </sheetData>
  <mergeCells count="2">
    <mergeCell ref="A4:B4"/>
    <mergeCell ref="A1:H1"/>
  </mergeCells>
  <pageMargins left="0.27559055118110237" right="0.27559055118110237" top="0.27559055118110237" bottom="0.27559055118110237" header="0.51181102362204722" footer="0.51181102362204722"/>
  <pageSetup paperSize="9" orientation="landscape" r:id="rId1"/>
  <headerFooter>
    <oddHeader>&amp;R11.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Ruler="0" zoomScaleNormal="100" workbookViewId="0">
      <selection activeCell="E24" sqref="E24:I24"/>
    </sheetView>
  </sheetViews>
  <sheetFormatPr defaultRowHeight="15" x14ac:dyDescent="0.25"/>
  <cols>
    <col min="1" max="1" width="3.7109375" customWidth="1"/>
    <col min="2" max="2" width="27.140625" customWidth="1"/>
    <col min="3" max="3" width="19.28515625" customWidth="1"/>
    <col min="4" max="4" width="8.85546875" customWidth="1"/>
    <col min="5" max="5" width="13.7109375" customWidth="1"/>
    <col min="6" max="9" width="9.28515625" customWidth="1"/>
    <col min="10" max="10" width="15" customWidth="1"/>
    <col min="11" max="13" width="9.28515625" customWidth="1"/>
  </cols>
  <sheetData>
    <row r="1" spans="1:13" ht="33.75" customHeight="1" x14ac:dyDescent="0.25">
      <c r="A1" s="132"/>
      <c r="B1" s="518" t="s">
        <v>264</v>
      </c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133"/>
    </row>
    <row r="2" spans="1:13" ht="18.75" x14ac:dyDescent="0.3">
      <c r="A2" s="132"/>
      <c r="B2" s="134"/>
      <c r="C2" s="134"/>
      <c r="D2" s="134"/>
      <c r="E2" s="134"/>
      <c r="F2" s="134"/>
      <c r="G2" s="134"/>
      <c r="H2" s="134"/>
      <c r="I2" s="134"/>
      <c r="J2" s="134"/>
      <c r="K2" s="519" t="s">
        <v>178</v>
      </c>
      <c r="L2" s="519"/>
      <c r="M2" s="519"/>
    </row>
    <row r="3" spans="1:13" ht="15" customHeight="1" x14ac:dyDescent="0.25">
      <c r="A3" s="520" t="s">
        <v>243</v>
      </c>
      <c r="B3" s="522" t="s">
        <v>0</v>
      </c>
      <c r="C3" s="523"/>
      <c r="D3" s="520" t="s">
        <v>626</v>
      </c>
      <c r="E3" s="526">
        <v>2020</v>
      </c>
      <c r="F3" s="526">
        <v>2021</v>
      </c>
      <c r="G3" s="526">
        <v>2022</v>
      </c>
      <c r="H3" s="526">
        <v>2023</v>
      </c>
      <c r="I3" s="526">
        <v>2024</v>
      </c>
      <c r="J3" s="526">
        <v>2025</v>
      </c>
      <c r="K3" s="526">
        <v>2026</v>
      </c>
      <c r="L3" s="526">
        <v>2027</v>
      </c>
      <c r="M3" s="528">
        <v>2028</v>
      </c>
    </row>
    <row r="4" spans="1:13" x14ac:dyDescent="0.25">
      <c r="A4" s="521"/>
      <c r="B4" s="524"/>
      <c r="C4" s="525"/>
      <c r="D4" s="521"/>
      <c r="E4" s="527"/>
      <c r="F4" s="527"/>
      <c r="G4" s="527"/>
      <c r="H4" s="527"/>
      <c r="I4" s="527"/>
      <c r="J4" s="527"/>
      <c r="K4" s="527"/>
      <c r="L4" s="527"/>
      <c r="M4" s="529"/>
    </row>
    <row r="5" spans="1:13" x14ac:dyDescent="0.25">
      <c r="A5" s="406"/>
      <c r="B5" s="530" t="s">
        <v>205</v>
      </c>
      <c r="C5" s="531"/>
      <c r="D5" s="407" t="s">
        <v>208</v>
      </c>
      <c r="E5" s="407" t="s">
        <v>258</v>
      </c>
      <c r="F5" s="407" t="s">
        <v>213</v>
      </c>
      <c r="G5" s="407" t="s">
        <v>219</v>
      </c>
      <c r="H5" s="407" t="s">
        <v>222</v>
      </c>
      <c r="I5" s="407" t="s">
        <v>265</v>
      </c>
      <c r="J5" s="407" t="s">
        <v>266</v>
      </c>
      <c r="K5" s="407" t="s">
        <v>267</v>
      </c>
      <c r="L5" s="407" t="s">
        <v>268</v>
      </c>
      <c r="M5" s="407" t="s">
        <v>269</v>
      </c>
    </row>
    <row r="6" spans="1:13" x14ac:dyDescent="0.25">
      <c r="A6" s="408">
        <v>1</v>
      </c>
      <c r="B6" s="516" t="s">
        <v>270</v>
      </c>
      <c r="C6" s="517"/>
      <c r="D6" s="409">
        <v>0</v>
      </c>
      <c r="E6" s="410">
        <v>0</v>
      </c>
      <c r="F6" s="135">
        <v>0</v>
      </c>
      <c r="G6" s="135"/>
      <c r="H6" s="135"/>
      <c r="I6" s="135"/>
      <c r="J6" s="135"/>
      <c r="K6" s="135"/>
      <c r="L6" s="135"/>
      <c r="M6" s="135"/>
    </row>
    <row r="7" spans="1:13" x14ac:dyDescent="0.25">
      <c r="A7" s="408">
        <v>2</v>
      </c>
      <c r="B7" s="532" t="s">
        <v>411</v>
      </c>
      <c r="C7" s="533"/>
      <c r="D7" s="409">
        <v>41000000</v>
      </c>
      <c r="E7" s="487">
        <v>40080033</v>
      </c>
      <c r="F7" s="488">
        <v>29457961</v>
      </c>
      <c r="G7" s="488">
        <f>+F7+4*(344482)-12000000</f>
        <v>18835889</v>
      </c>
      <c r="H7" s="488">
        <f>+G7+4*344482-12000000</f>
        <v>8213817</v>
      </c>
      <c r="I7" s="410"/>
      <c r="J7" s="410"/>
      <c r="K7" s="410"/>
      <c r="L7" s="410"/>
      <c r="M7" s="410"/>
    </row>
    <row r="8" spans="1:13" x14ac:dyDescent="0.25">
      <c r="A8" s="408">
        <v>3</v>
      </c>
      <c r="B8" s="532" t="s">
        <v>417</v>
      </c>
      <c r="C8" s="533"/>
      <c r="D8" s="409">
        <v>4968000</v>
      </c>
      <c r="E8" s="487">
        <v>5984733</v>
      </c>
      <c r="F8" s="488">
        <v>5662795</v>
      </c>
      <c r="G8" s="488">
        <f>+F8+3678062-4000000</f>
        <v>5340857</v>
      </c>
      <c r="H8" s="488">
        <f>+G8+3678062-4000000</f>
        <v>5018919</v>
      </c>
      <c r="I8" s="136"/>
      <c r="J8" s="136"/>
      <c r="K8" s="136"/>
      <c r="L8" s="136"/>
      <c r="M8" s="136"/>
    </row>
    <row r="9" spans="1:13" x14ac:dyDescent="0.25">
      <c r="A9" s="408">
        <v>4</v>
      </c>
      <c r="B9" s="532"/>
      <c r="C9" s="533"/>
      <c r="D9" s="409"/>
      <c r="E9" s="136"/>
      <c r="F9" s="137"/>
      <c r="G9" s="137"/>
      <c r="H9" s="137"/>
      <c r="I9" s="137"/>
      <c r="J9" s="137"/>
      <c r="K9" s="137"/>
      <c r="L9" s="137"/>
      <c r="M9" s="137"/>
    </row>
    <row r="10" spans="1:13" x14ac:dyDescent="0.25">
      <c r="A10" s="408">
        <v>5</v>
      </c>
      <c r="B10" s="532"/>
      <c r="C10" s="533"/>
      <c r="D10" s="409"/>
      <c r="E10" s="410"/>
      <c r="F10" s="136"/>
      <c r="G10" s="136"/>
      <c r="H10" s="136"/>
      <c r="I10" s="136"/>
      <c r="J10" s="136"/>
      <c r="K10" s="136"/>
      <c r="L10" s="136"/>
      <c r="M10" s="136"/>
    </row>
    <row r="11" spans="1:13" ht="27" customHeight="1" x14ac:dyDescent="0.25">
      <c r="A11" s="408">
        <v>6</v>
      </c>
      <c r="B11" s="534" t="s">
        <v>271</v>
      </c>
      <c r="C11" s="535"/>
      <c r="D11" s="411">
        <f>SUM(D7:D10)</f>
        <v>45968000</v>
      </c>
      <c r="E11" s="412">
        <f>SUM(E7:E10)</f>
        <v>46064766</v>
      </c>
      <c r="F11" s="411">
        <f>SUM(F7:F10)</f>
        <v>35120756</v>
      </c>
      <c r="G11" s="411">
        <f t="shared" ref="G11:M11" si="0">SUM(G7:G10)</f>
        <v>24176746</v>
      </c>
      <c r="H11" s="411">
        <f t="shared" si="0"/>
        <v>13232736</v>
      </c>
      <c r="I11" s="411">
        <f t="shared" si="0"/>
        <v>0</v>
      </c>
      <c r="J11" s="411">
        <f t="shared" si="0"/>
        <v>0</v>
      </c>
      <c r="K11" s="411">
        <f t="shared" si="0"/>
        <v>0</v>
      </c>
      <c r="L11" s="411">
        <f t="shared" si="0"/>
        <v>0</v>
      </c>
      <c r="M11" s="411">
        <f t="shared" si="0"/>
        <v>0</v>
      </c>
    </row>
    <row r="12" spans="1:13" x14ac:dyDescent="0.25">
      <c r="A12" s="413">
        <v>7</v>
      </c>
      <c r="B12" s="536"/>
      <c r="C12" s="537"/>
      <c r="D12" s="137"/>
      <c r="E12" s="136"/>
      <c r="F12" s="137"/>
      <c r="G12" s="137"/>
      <c r="H12" s="137"/>
      <c r="I12" s="137"/>
      <c r="J12" s="137"/>
      <c r="K12" s="137"/>
      <c r="L12" s="137"/>
      <c r="M12" s="137"/>
    </row>
    <row r="13" spans="1:13" x14ac:dyDescent="0.25">
      <c r="A13" s="413">
        <v>8</v>
      </c>
      <c r="B13" s="516" t="s">
        <v>272</v>
      </c>
      <c r="C13" s="517"/>
      <c r="D13" s="137"/>
      <c r="E13" s="136"/>
      <c r="F13" s="137"/>
      <c r="G13" s="137"/>
      <c r="H13" s="137"/>
      <c r="I13" s="137"/>
      <c r="J13" s="137"/>
      <c r="K13" s="137"/>
      <c r="L13" s="137"/>
      <c r="M13" s="137"/>
    </row>
    <row r="14" spans="1:13" x14ac:dyDescent="0.25">
      <c r="A14" s="413">
        <v>9</v>
      </c>
      <c r="B14" s="532" t="s">
        <v>273</v>
      </c>
      <c r="C14" s="533"/>
      <c r="D14" s="135" t="s">
        <v>210</v>
      </c>
      <c r="E14" s="136">
        <f>C29-E18</f>
        <v>44997071</v>
      </c>
      <c r="F14" s="136">
        <v>46550000</v>
      </c>
      <c r="G14" s="136">
        <v>46550000</v>
      </c>
      <c r="H14" s="136">
        <v>46550000</v>
      </c>
      <c r="I14" s="136">
        <v>46550000</v>
      </c>
      <c r="J14" s="136">
        <v>46550000</v>
      </c>
      <c r="K14" s="136">
        <v>46550000</v>
      </c>
      <c r="L14" s="136">
        <v>46550000</v>
      </c>
      <c r="M14" s="136">
        <v>46550000</v>
      </c>
    </row>
    <row r="15" spans="1:13" x14ac:dyDescent="0.25">
      <c r="A15" s="413">
        <v>10</v>
      </c>
      <c r="B15" s="532" t="s">
        <v>274</v>
      </c>
      <c r="C15" s="533"/>
      <c r="D15" s="414" t="s">
        <v>210</v>
      </c>
      <c r="E15" s="256">
        <f>J29</f>
        <v>23459000</v>
      </c>
      <c r="F15" s="256">
        <v>19094000</v>
      </c>
      <c r="G15" s="256">
        <v>19094000</v>
      </c>
      <c r="H15" s="256">
        <v>19094000</v>
      </c>
      <c r="I15" s="256">
        <v>19094000</v>
      </c>
      <c r="J15" s="256">
        <v>19094000</v>
      </c>
      <c r="K15" s="256">
        <v>19094000</v>
      </c>
      <c r="L15" s="256">
        <v>19094000</v>
      </c>
      <c r="M15" s="256">
        <v>19094000</v>
      </c>
    </row>
    <row r="16" spans="1:13" x14ac:dyDescent="0.25">
      <c r="A16" s="413">
        <v>11</v>
      </c>
      <c r="B16" s="532" t="s">
        <v>275</v>
      </c>
      <c r="C16" s="533"/>
      <c r="D16" s="414" t="s">
        <v>210</v>
      </c>
      <c r="E16" s="256">
        <v>1400000</v>
      </c>
      <c r="F16" s="256"/>
      <c r="G16" s="256"/>
      <c r="H16" s="256"/>
      <c r="I16" s="256"/>
      <c r="J16" s="256"/>
      <c r="K16" s="256"/>
      <c r="L16" s="256"/>
      <c r="M16" s="256"/>
    </row>
    <row r="17" spans="1:13" x14ac:dyDescent="0.25">
      <c r="A17" s="413">
        <v>12</v>
      </c>
      <c r="B17" s="532" t="s">
        <v>276</v>
      </c>
      <c r="C17" s="533"/>
      <c r="D17" s="414" t="s">
        <v>210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</row>
    <row r="18" spans="1:13" x14ac:dyDescent="0.25">
      <c r="A18" s="413">
        <v>13</v>
      </c>
      <c r="B18" s="532" t="s">
        <v>277</v>
      </c>
      <c r="C18" s="533"/>
      <c r="D18" s="414" t="s">
        <v>210</v>
      </c>
      <c r="E18" s="136">
        <v>389475</v>
      </c>
      <c r="F18" s="136">
        <v>389475</v>
      </c>
      <c r="G18" s="136">
        <v>389475</v>
      </c>
      <c r="H18" s="136">
        <v>389475</v>
      </c>
      <c r="I18" s="136">
        <v>389475</v>
      </c>
      <c r="J18" s="136">
        <v>389475</v>
      </c>
      <c r="K18" s="136">
        <v>389475</v>
      </c>
      <c r="L18" s="136">
        <v>389475</v>
      </c>
      <c r="M18" s="136">
        <v>389475</v>
      </c>
    </row>
    <row r="19" spans="1:13" x14ac:dyDescent="0.25">
      <c r="A19" s="413">
        <v>14</v>
      </c>
      <c r="B19" s="542" t="s">
        <v>278</v>
      </c>
      <c r="C19" s="543"/>
      <c r="D19" s="135" t="s">
        <v>210</v>
      </c>
      <c r="E19" s="257">
        <f>SUM(E14:E18)</f>
        <v>70245546</v>
      </c>
      <c r="F19" s="257">
        <f>SUM(F14:F18)</f>
        <v>66033475</v>
      </c>
      <c r="G19" s="415">
        <f t="shared" ref="G19:M19" si="1">SUM(G14:G18)</f>
        <v>66033475</v>
      </c>
      <c r="H19" s="415">
        <f t="shared" si="1"/>
        <v>66033475</v>
      </c>
      <c r="I19" s="415">
        <f t="shared" si="1"/>
        <v>66033475</v>
      </c>
      <c r="J19" s="415">
        <f t="shared" si="1"/>
        <v>66033475</v>
      </c>
      <c r="K19" s="415">
        <f t="shared" si="1"/>
        <v>66033475</v>
      </c>
      <c r="L19" s="415">
        <f t="shared" si="1"/>
        <v>66033475</v>
      </c>
      <c r="M19" s="415">
        <f t="shared" si="1"/>
        <v>66033475</v>
      </c>
    </row>
    <row r="20" spans="1:13" x14ac:dyDescent="0.25">
      <c r="A20" s="138">
        <v>15</v>
      </c>
      <c r="B20" s="544" t="s">
        <v>279</v>
      </c>
      <c r="C20" s="545"/>
      <c r="D20" s="139"/>
      <c r="E20" s="140">
        <f>E11/E19</f>
        <v>0.65576778348338272</v>
      </c>
      <c r="F20" s="140">
        <f>F11/F19</f>
        <v>0.53186290741173325</v>
      </c>
      <c r="G20" s="140">
        <f t="shared" ref="G20:M20" si="2">G11/G19</f>
        <v>0.3661286339996494</v>
      </c>
      <c r="H20" s="140">
        <f t="shared" si="2"/>
        <v>0.20039436058756563</v>
      </c>
      <c r="I20" s="140">
        <f t="shared" si="2"/>
        <v>0</v>
      </c>
      <c r="J20" s="140">
        <f t="shared" si="2"/>
        <v>0</v>
      </c>
      <c r="K20" s="140">
        <f t="shared" si="2"/>
        <v>0</v>
      </c>
      <c r="L20" s="140">
        <f t="shared" si="2"/>
        <v>0</v>
      </c>
      <c r="M20" s="140">
        <f t="shared" si="2"/>
        <v>0</v>
      </c>
    </row>
    <row r="21" spans="1:13" ht="15.75" thickBot="1" x14ac:dyDescent="0.3"/>
    <row r="22" spans="1:13" ht="16.5" thickBot="1" x14ac:dyDescent="0.3">
      <c r="B22" s="546" t="s">
        <v>280</v>
      </c>
      <c r="C22" s="547"/>
      <c r="E22" s="548" t="s">
        <v>274</v>
      </c>
      <c r="F22" s="549"/>
      <c r="G22" s="550"/>
      <c r="H22" s="550"/>
      <c r="I22" s="551"/>
      <c r="J22" s="552"/>
    </row>
    <row r="23" spans="1:13" ht="15.75" x14ac:dyDescent="0.25">
      <c r="B23" s="494" t="s">
        <v>406</v>
      </c>
      <c r="C23" s="274">
        <f>'2. Önkormányzat'!I101</f>
        <v>31131995</v>
      </c>
      <c r="E23" s="538" t="s">
        <v>281</v>
      </c>
      <c r="F23" s="539"/>
      <c r="G23" s="539"/>
      <c r="H23" s="539"/>
      <c r="I23" s="539"/>
      <c r="J23" s="258">
        <v>16594000</v>
      </c>
    </row>
    <row r="24" spans="1:13" ht="15.75" x14ac:dyDescent="0.25">
      <c r="B24" s="493" t="s">
        <v>668</v>
      </c>
      <c r="C24" s="30">
        <f>'2. Önkormányzat'!I103</f>
        <v>430800</v>
      </c>
      <c r="E24" s="538" t="s">
        <v>407</v>
      </c>
      <c r="F24" s="539"/>
      <c r="G24" s="539"/>
      <c r="H24" s="539"/>
      <c r="I24" s="539"/>
      <c r="J24" s="258">
        <v>500000</v>
      </c>
    </row>
    <row r="25" spans="1:13" ht="15.75" x14ac:dyDescent="0.25">
      <c r="B25" s="493" t="s">
        <v>404</v>
      </c>
      <c r="C25" s="30">
        <f>'2. Önkormányzat'!I100</f>
        <v>10823751</v>
      </c>
      <c r="E25" s="538" t="s">
        <v>408</v>
      </c>
      <c r="F25" s="539"/>
      <c r="G25" s="539"/>
      <c r="H25" s="539"/>
      <c r="I25" s="539"/>
      <c r="J25" s="258">
        <v>500000</v>
      </c>
    </row>
    <row r="26" spans="1:13" ht="15.75" x14ac:dyDescent="0.25">
      <c r="B26" s="493" t="s">
        <v>613</v>
      </c>
      <c r="C26" s="30">
        <v>0</v>
      </c>
      <c r="E26" s="301" t="s">
        <v>409</v>
      </c>
      <c r="F26" s="302"/>
      <c r="G26" s="302"/>
      <c r="H26" s="302"/>
      <c r="I26" s="302"/>
      <c r="J26" s="259">
        <v>5565000</v>
      </c>
    </row>
    <row r="27" spans="1:13" ht="15.75" x14ac:dyDescent="0.25">
      <c r="B27" s="493" t="s">
        <v>405</v>
      </c>
      <c r="C27" s="30">
        <v>2500000</v>
      </c>
      <c r="E27" s="303" t="s">
        <v>410</v>
      </c>
      <c r="F27" s="304"/>
      <c r="G27" s="304"/>
      <c r="H27" s="304"/>
      <c r="I27" s="305"/>
      <c r="J27" s="258">
        <v>300000</v>
      </c>
    </row>
    <row r="28" spans="1:13" ht="16.5" thickBot="1" x14ac:dyDescent="0.3">
      <c r="B28" s="495" t="s">
        <v>667</v>
      </c>
      <c r="C28" s="284">
        <v>500000</v>
      </c>
      <c r="E28" s="489"/>
      <c r="F28" s="490"/>
      <c r="G28" s="490"/>
      <c r="H28" s="490"/>
      <c r="I28" s="491"/>
      <c r="J28" s="492"/>
    </row>
    <row r="29" spans="1:13" ht="15.75" thickBot="1" x14ac:dyDescent="0.3">
      <c r="B29" s="496" t="s">
        <v>495</v>
      </c>
      <c r="C29" s="497">
        <f>SUM(C23:C28)</f>
        <v>45386546</v>
      </c>
      <c r="E29" s="540" t="s">
        <v>282</v>
      </c>
      <c r="F29" s="541"/>
      <c r="G29" s="541"/>
      <c r="H29" s="541"/>
      <c r="I29" s="541"/>
      <c r="J29" s="260">
        <f>SUM(J23:J27)</f>
        <v>23459000</v>
      </c>
    </row>
  </sheetData>
  <mergeCells count="36">
    <mergeCell ref="E25:I25"/>
    <mergeCell ref="E29:I29"/>
    <mergeCell ref="B19:C19"/>
    <mergeCell ref="B20:C20"/>
    <mergeCell ref="B22:C22"/>
    <mergeCell ref="E22:J22"/>
    <mergeCell ref="E23:I23"/>
    <mergeCell ref="E24:I24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6:C6"/>
    <mergeCell ref="B1:L1"/>
    <mergeCell ref="K2:M2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B5:C5"/>
  </mergeCells>
  <pageMargins left="0.27559055118110237" right="0.27559055118110237" top="0.27559055118110237" bottom="0.27559055118110237" header="0.51181102362204722" footer="0.51181102362204722"/>
  <pageSetup paperSize="9" scale="93" orientation="landscape" r:id="rId1"/>
  <headerFooter>
    <oddHeader>&amp;R12.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showRuler="0" zoomScaleNormal="100" workbookViewId="0">
      <selection activeCell="A48" sqref="A48:G48"/>
    </sheetView>
  </sheetViews>
  <sheetFormatPr defaultRowHeight="15" x14ac:dyDescent="0.25"/>
  <cols>
    <col min="1" max="1" width="5.7109375" bestFit="1" customWidth="1"/>
    <col min="2" max="2" width="3.42578125" customWidth="1"/>
    <col min="3" max="3" width="4" customWidth="1"/>
    <col min="4" max="4" width="43.7109375" customWidth="1"/>
    <col min="5" max="6" width="13" customWidth="1"/>
    <col min="7" max="7" width="12" customWidth="1"/>
  </cols>
  <sheetData>
    <row r="1" spans="1:7" ht="18.75" customHeight="1" x14ac:dyDescent="0.3">
      <c r="A1" s="556" t="s">
        <v>283</v>
      </c>
      <c r="B1" s="556"/>
      <c r="C1" s="556"/>
      <c r="D1" s="556"/>
      <c r="E1" s="556"/>
      <c r="F1" s="556"/>
      <c r="G1" s="556"/>
    </row>
    <row r="2" spans="1:7" ht="18.75" x14ac:dyDescent="0.3">
      <c r="A2" s="557" t="s">
        <v>726</v>
      </c>
      <c r="B2" s="558"/>
      <c r="C2" s="558"/>
      <c r="D2" s="558"/>
      <c r="E2" s="558"/>
      <c r="F2" s="558"/>
      <c r="G2" s="558"/>
    </row>
    <row r="3" spans="1:7" ht="18.75" x14ac:dyDescent="0.3">
      <c r="A3" s="557" t="s">
        <v>284</v>
      </c>
      <c r="B3" s="558"/>
      <c r="C3" s="558"/>
      <c r="D3" s="558"/>
      <c r="E3" s="558"/>
      <c r="F3" s="558"/>
      <c r="G3" s="558"/>
    </row>
    <row r="4" spans="1:7" ht="18.75" x14ac:dyDescent="0.3">
      <c r="A4" s="141"/>
      <c r="B4" s="141"/>
      <c r="C4" s="141"/>
      <c r="D4" s="141"/>
      <c r="E4" s="141"/>
      <c r="F4" s="391"/>
      <c r="G4" s="141"/>
    </row>
    <row r="5" spans="1:7" ht="18.75" x14ac:dyDescent="0.3">
      <c r="A5" s="557" t="s">
        <v>285</v>
      </c>
      <c r="B5" s="557"/>
      <c r="C5" s="557"/>
      <c r="D5" s="557"/>
      <c r="E5" s="557"/>
      <c r="F5" s="557"/>
      <c r="G5" s="557"/>
    </row>
    <row r="6" spans="1:7" ht="15.75" x14ac:dyDescent="0.25">
      <c r="A6" s="142"/>
      <c r="B6" s="142"/>
      <c r="C6" s="142"/>
      <c r="D6" s="143"/>
      <c r="E6" s="144"/>
      <c r="F6" s="144"/>
      <c r="G6" s="143"/>
    </row>
    <row r="7" spans="1:7" ht="15.75" x14ac:dyDescent="0.25">
      <c r="A7" s="142"/>
      <c r="B7" s="142"/>
      <c r="C7" s="142"/>
      <c r="D7" s="143"/>
      <c r="F7" s="261" t="s">
        <v>178</v>
      </c>
      <c r="G7" s="143"/>
    </row>
    <row r="8" spans="1:7" ht="16.5" thickBot="1" x14ac:dyDescent="0.3">
      <c r="A8" s="142"/>
      <c r="B8" s="142"/>
      <c r="C8" s="142"/>
      <c r="D8" s="143"/>
      <c r="E8" s="143"/>
      <c r="F8" s="143"/>
      <c r="G8" s="143"/>
    </row>
    <row r="9" spans="1:7" ht="17.25" thickTop="1" thickBot="1" x14ac:dyDescent="0.3">
      <c r="A9" s="145"/>
      <c r="B9" s="146"/>
      <c r="C9" s="146"/>
      <c r="D9" s="147"/>
      <c r="E9" s="148" t="s">
        <v>348</v>
      </c>
      <c r="F9" s="148" t="s">
        <v>349</v>
      </c>
      <c r="G9" s="149" t="s">
        <v>286</v>
      </c>
    </row>
    <row r="10" spans="1:7" ht="17.25" thickTop="1" thickBot="1" x14ac:dyDescent="0.3">
      <c r="A10" s="150" t="s">
        <v>248</v>
      </c>
      <c r="B10" s="559" t="s">
        <v>287</v>
      </c>
      <c r="C10" s="559"/>
      <c r="D10" s="559"/>
      <c r="E10" s="151">
        <f>SUM(E11:E12)</f>
        <v>182643238</v>
      </c>
      <c r="F10" s="151">
        <f>SUM(F11:F12)</f>
        <v>187261986</v>
      </c>
      <c r="G10" s="152">
        <f>F10/E10</f>
        <v>1.0252883602512566</v>
      </c>
    </row>
    <row r="11" spans="1:7" ht="17.25" thickTop="1" thickBot="1" x14ac:dyDescent="0.3">
      <c r="A11" s="153"/>
      <c r="B11" s="154" t="s">
        <v>205</v>
      </c>
      <c r="C11" s="560" t="s">
        <v>287</v>
      </c>
      <c r="D11" s="561"/>
      <c r="E11" s="155">
        <f>Összesítő!D118</f>
        <v>134489038</v>
      </c>
      <c r="F11" s="155">
        <f>Összesítő!I118</f>
        <v>141441711</v>
      </c>
      <c r="G11" s="152">
        <f t="shared" ref="G11:G35" si="0">F11/E11</f>
        <v>1.0516969494569512</v>
      </c>
    </row>
    <row r="12" spans="1:7" ht="17.25" thickTop="1" thickBot="1" x14ac:dyDescent="0.3">
      <c r="A12" s="156"/>
      <c r="B12" s="157" t="s">
        <v>208</v>
      </c>
      <c r="C12" s="562" t="s">
        <v>414</v>
      </c>
      <c r="D12" s="562"/>
      <c r="E12" s="158">
        <f>SUM(E13:E14)</f>
        <v>48154200</v>
      </c>
      <c r="F12" s="158">
        <f>SUM(F13:F14)</f>
        <v>45820275</v>
      </c>
      <c r="G12" s="152">
        <f t="shared" si="0"/>
        <v>0.95153226509837152</v>
      </c>
    </row>
    <row r="13" spans="1:7" ht="17.25" thickTop="1" thickBot="1" x14ac:dyDescent="0.3">
      <c r="A13" s="156"/>
      <c r="B13" s="157"/>
      <c r="C13" s="160" t="s">
        <v>288</v>
      </c>
      <c r="D13" s="118" t="s">
        <v>273</v>
      </c>
      <c r="E13" s="158">
        <f>Összesítő!D100+Összesítő!D101+Összesítő!D103+Összesítő!D105</f>
        <v>42154200</v>
      </c>
      <c r="F13" s="158">
        <f>Összesítő!I100+Összesítő!I101+Összesítő!I103+Összesítő!I105</f>
        <v>45820275</v>
      </c>
      <c r="G13" s="152">
        <f t="shared" si="0"/>
        <v>1.0869682024566947</v>
      </c>
    </row>
    <row r="14" spans="1:7" ht="17.25" thickTop="1" thickBot="1" x14ac:dyDescent="0.3">
      <c r="A14" s="156"/>
      <c r="B14" s="157"/>
      <c r="C14" s="160" t="s">
        <v>289</v>
      </c>
      <c r="D14" s="118" t="s">
        <v>290</v>
      </c>
      <c r="E14" s="158">
        <f>Összesítő!D102</f>
        <v>6000000</v>
      </c>
      <c r="F14" s="158">
        <f>Összesítő!I102</f>
        <v>0</v>
      </c>
      <c r="G14" s="152">
        <f t="shared" si="0"/>
        <v>0</v>
      </c>
    </row>
    <row r="15" spans="1:7" ht="17.25" thickTop="1" thickBot="1" x14ac:dyDescent="0.3">
      <c r="A15" s="156"/>
      <c r="B15" s="553"/>
      <c r="C15" s="554"/>
      <c r="D15" s="555"/>
      <c r="E15" s="158"/>
      <c r="F15" s="158"/>
      <c r="G15" s="152"/>
    </row>
    <row r="16" spans="1:7" ht="17.25" thickTop="1" thickBot="1" x14ac:dyDescent="0.3">
      <c r="A16" s="161" t="s">
        <v>291</v>
      </c>
      <c r="B16" s="563" t="s">
        <v>292</v>
      </c>
      <c r="C16" s="563"/>
      <c r="D16" s="563"/>
      <c r="E16" s="162">
        <f>SUM(E17,E19)</f>
        <v>423904362</v>
      </c>
      <c r="F16" s="162">
        <f>SUM(F17,F19)</f>
        <v>450294930</v>
      </c>
      <c r="G16" s="152">
        <f t="shared" si="0"/>
        <v>1.0622559481942768</v>
      </c>
    </row>
    <row r="17" spans="1:7" ht="17.25" thickTop="1" thickBot="1" x14ac:dyDescent="0.3">
      <c r="A17" s="153"/>
      <c r="B17" s="154" t="s">
        <v>205</v>
      </c>
      <c r="C17" s="564" t="s">
        <v>293</v>
      </c>
      <c r="D17" s="564"/>
      <c r="E17" s="155">
        <f>SUM(E18:E18)</f>
        <v>406904362</v>
      </c>
      <c r="F17" s="155">
        <f>SUM(F18:F18)</f>
        <v>438294930</v>
      </c>
      <c r="G17" s="152">
        <f t="shared" si="0"/>
        <v>1.077144830411034</v>
      </c>
    </row>
    <row r="18" spans="1:7" ht="17.25" thickTop="1" thickBot="1" x14ac:dyDescent="0.3">
      <c r="A18" s="156"/>
      <c r="B18" s="157"/>
      <c r="C18" s="160" t="s">
        <v>294</v>
      </c>
      <c r="D18" s="118" t="s">
        <v>295</v>
      </c>
      <c r="E18" s="155">
        <f>Összesítő!D93</f>
        <v>406904362</v>
      </c>
      <c r="F18" s="155">
        <f>Összesítő!I93</f>
        <v>438294930</v>
      </c>
      <c r="G18" s="152">
        <f t="shared" si="0"/>
        <v>1.077144830411034</v>
      </c>
    </row>
    <row r="19" spans="1:7" ht="17.25" thickTop="1" thickBot="1" x14ac:dyDescent="0.3">
      <c r="A19" s="156"/>
      <c r="B19" s="565" t="s">
        <v>415</v>
      </c>
      <c r="C19" s="566"/>
      <c r="D19" s="567"/>
      <c r="E19" s="155">
        <f>Összesítő!D97</f>
        <v>17000000</v>
      </c>
      <c r="F19" s="155">
        <f>Összesítő!I97</f>
        <v>12000000</v>
      </c>
      <c r="G19" s="152">
        <f t="shared" si="0"/>
        <v>0.70588235294117652</v>
      </c>
    </row>
    <row r="20" spans="1:7" ht="17.25" thickTop="1" thickBot="1" x14ac:dyDescent="0.3">
      <c r="A20" s="156"/>
      <c r="B20" s="553"/>
      <c r="C20" s="554"/>
      <c r="D20" s="555"/>
      <c r="E20" s="158"/>
      <c r="F20" s="158"/>
      <c r="G20" s="152"/>
    </row>
    <row r="21" spans="1:7" ht="17.25" thickTop="1" thickBot="1" x14ac:dyDescent="0.3">
      <c r="A21" s="163" t="s">
        <v>296</v>
      </c>
      <c r="B21" s="571" t="s">
        <v>297</v>
      </c>
      <c r="C21" s="571"/>
      <c r="D21" s="571"/>
      <c r="E21" s="164">
        <f>Összesítő!D124</f>
        <v>10360000</v>
      </c>
      <c r="F21" s="164">
        <f>Összesítő!I124</f>
        <v>29360000</v>
      </c>
      <c r="G21" s="152">
        <f t="shared" si="0"/>
        <v>2.8339768339768341</v>
      </c>
    </row>
    <row r="22" spans="1:7" ht="17.25" thickTop="1" thickBot="1" x14ac:dyDescent="0.3">
      <c r="A22" s="156"/>
      <c r="B22" s="553"/>
      <c r="C22" s="554"/>
      <c r="D22" s="555"/>
      <c r="E22" s="158"/>
      <c r="F22" s="158"/>
      <c r="G22" s="152"/>
    </row>
    <row r="23" spans="1:7" ht="17.25" thickTop="1" thickBot="1" x14ac:dyDescent="0.3">
      <c r="A23" s="163" t="s">
        <v>298</v>
      </c>
      <c r="B23" s="571" t="s">
        <v>416</v>
      </c>
      <c r="C23" s="571"/>
      <c r="D23" s="571"/>
      <c r="E23" s="164">
        <v>0</v>
      </c>
      <c r="F23" s="164">
        <v>0</v>
      </c>
      <c r="G23" s="152"/>
    </row>
    <row r="24" spans="1:7" ht="17.25" thickTop="1" thickBot="1" x14ac:dyDescent="0.3">
      <c r="A24" s="156"/>
      <c r="B24" s="553"/>
      <c r="C24" s="554"/>
      <c r="D24" s="555"/>
      <c r="E24" s="158"/>
      <c r="F24" s="158"/>
      <c r="G24" s="152"/>
    </row>
    <row r="25" spans="1:7" ht="17.25" thickTop="1" thickBot="1" x14ac:dyDescent="0.3">
      <c r="A25" s="163" t="s">
        <v>299</v>
      </c>
      <c r="B25" s="571" t="s">
        <v>300</v>
      </c>
      <c r="C25" s="571"/>
      <c r="D25" s="571"/>
      <c r="E25" s="164">
        <f>+Összesítő!D128</f>
        <v>30720431</v>
      </c>
      <c r="F25" s="164">
        <f>+Összesítő!I128+Összesítő!I133</f>
        <v>21515655</v>
      </c>
      <c r="G25" s="152">
        <f t="shared" si="0"/>
        <v>0.70036956838268316</v>
      </c>
    </row>
    <row r="26" spans="1:7" ht="17.25" thickTop="1" thickBot="1" x14ac:dyDescent="0.3">
      <c r="A26" s="156"/>
      <c r="B26" s="553"/>
      <c r="C26" s="554"/>
      <c r="D26" s="555"/>
      <c r="E26" s="158"/>
      <c r="F26" s="158"/>
      <c r="G26" s="152"/>
    </row>
    <row r="27" spans="1:7" ht="17.25" thickTop="1" thickBot="1" x14ac:dyDescent="0.3">
      <c r="A27" s="163" t="s">
        <v>301</v>
      </c>
      <c r="B27" s="571" t="s">
        <v>302</v>
      </c>
      <c r="C27" s="571"/>
      <c r="D27" s="571"/>
      <c r="E27" s="164">
        <f>SUM(E10,E16,E21,E23,E25,)</f>
        <v>647628031</v>
      </c>
      <c r="F27" s="164">
        <f>SUM(F10,F16,F21,F23,F25,)</f>
        <v>688432571</v>
      </c>
      <c r="G27" s="152">
        <f t="shared" si="0"/>
        <v>1.0630061363109837</v>
      </c>
    </row>
    <row r="28" spans="1:7" ht="17.25" thickTop="1" thickBot="1" x14ac:dyDescent="0.3">
      <c r="A28" s="156"/>
      <c r="B28" s="553"/>
      <c r="C28" s="554"/>
      <c r="D28" s="555"/>
      <c r="E28" s="158"/>
      <c r="F28" s="158"/>
      <c r="G28" s="152"/>
    </row>
    <row r="29" spans="1:7" ht="17.25" thickTop="1" thickBot="1" x14ac:dyDescent="0.3">
      <c r="A29" s="163" t="s">
        <v>303</v>
      </c>
      <c r="B29" s="571" t="s">
        <v>304</v>
      </c>
      <c r="C29" s="571"/>
      <c r="D29" s="571"/>
      <c r="E29" s="164">
        <f>SUM(E30:E31)</f>
        <v>37212423</v>
      </c>
      <c r="F29" s="164">
        <f>SUM(F30:F31)</f>
        <v>9294440</v>
      </c>
      <c r="G29" s="152">
        <f t="shared" si="0"/>
        <v>0.24976712749933</v>
      </c>
    </row>
    <row r="30" spans="1:7" ht="17.25" thickTop="1" thickBot="1" x14ac:dyDescent="0.3">
      <c r="A30" s="156"/>
      <c r="B30" s="572" t="str">
        <f>'[1]1.'!A129</f>
        <v>Előző évi pénzmaradvány felhasználás</v>
      </c>
      <c r="C30" s="573"/>
      <c r="D30" s="574"/>
      <c r="E30" s="165"/>
      <c r="F30" s="165"/>
      <c r="G30" s="152"/>
    </row>
    <row r="31" spans="1:7" ht="17.25" thickTop="1" thickBot="1" x14ac:dyDescent="0.3">
      <c r="A31" s="156"/>
      <c r="B31" s="575" t="s">
        <v>305</v>
      </c>
      <c r="C31" s="576"/>
      <c r="D31" s="577"/>
      <c r="E31" s="158">
        <f>Összesítő!D132</f>
        <v>37212423</v>
      </c>
      <c r="F31" s="158">
        <f>Összesítő!I132</f>
        <v>9294440</v>
      </c>
      <c r="G31" s="152">
        <f t="shared" si="0"/>
        <v>0.24976712749933</v>
      </c>
    </row>
    <row r="32" spans="1:7" ht="17.25" thickTop="1" thickBot="1" x14ac:dyDescent="0.3">
      <c r="A32" s="156"/>
      <c r="B32" s="166"/>
      <c r="C32" s="167"/>
      <c r="D32" s="168"/>
      <c r="E32" s="158"/>
      <c r="F32" s="158"/>
      <c r="G32" s="152"/>
    </row>
    <row r="33" spans="1:7" ht="17.25" thickTop="1" thickBot="1" x14ac:dyDescent="0.3">
      <c r="A33" s="163" t="s">
        <v>306</v>
      </c>
      <c r="B33" s="568" t="s">
        <v>307</v>
      </c>
      <c r="C33" s="569"/>
      <c r="D33" s="570"/>
      <c r="E33" s="158">
        <f>Összesítő!D131</f>
        <v>220000000</v>
      </c>
      <c r="F33" s="158">
        <f>Összesítő!I131</f>
        <v>230000000</v>
      </c>
      <c r="G33" s="152">
        <f t="shared" si="0"/>
        <v>1.0454545454545454</v>
      </c>
    </row>
    <row r="34" spans="1:7" ht="17.25" thickTop="1" thickBot="1" x14ac:dyDescent="0.3">
      <c r="A34" s="156"/>
      <c r="B34" s="166"/>
      <c r="C34" s="167"/>
      <c r="D34" s="168"/>
      <c r="E34" s="158"/>
      <c r="F34" s="158"/>
      <c r="G34" s="152"/>
    </row>
    <row r="35" spans="1:7" ht="17.25" thickTop="1" thickBot="1" x14ac:dyDescent="0.3">
      <c r="A35" s="169" t="s">
        <v>308</v>
      </c>
      <c r="B35" s="578" t="s">
        <v>309</v>
      </c>
      <c r="C35" s="578"/>
      <c r="D35" s="578"/>
      <c r="E35" s="170">
        <f>SUM(E27,E29,E33)</f>
        <v>904840454</v>
      </c>
      <c r="F35" s="170">
        <f>SUM(F27,F29,F33)</f>
        <v>927727011</v>
      </c>
      <c r="G35" s="152">
        <f t="shared" si="0"/>
        <v>1.0252934723451257</v>
      </c>
    </row>
    <row r="36" spans="1:7" ht="16.5" thickTop="1" x14ac:dyDescent="0.25">
      <c r="A36" s="142"/>
      <c r="B36" s="142"/>
      <c r="C36" s="142"/>
      <c r="D36" s="143"/>
      <c r="E36" s="172"/>
      <c r="F36" s="172"/>
      <c r="G36" s="172"/>
    </row>
    <row r="37" spans="1:7" ht="15.75" x14ac:dyDescent="0.25">
      <c r="A37" s="142"/>
      <c r="B37" s="142"/>
      <c r="C37" s="142"/>
      <c r="D37" s="143"/>
      <c r="E37" s="172"/>
      <c r="F37" s="172"/>
      <c r="G37" s="172"/>
    </row>
    <row r="38" spans="1:7" ht="15.75" x14ac:dyDescent="0.25">
      <c r="A38" s="142"/>
      <c r="B38" s="142"/>
      <c r="C38" s="142"/>
      <c r="D38" s="143"/>
      <c r="E38" s="172"/>
      <c r="F38" s="172"/>
      <c r="G38" s="172"/>
    </row>
    <row r="39" spans="1:7" ht="15.75" x14ac:dyDescent="0.25">
      <c r="A39" s="142"/>
      <c r="B39" s="142"/>
      <c r="C39" s="142"/>
      <c r="D39" s="143"/>
      <c r="E39" s="172"/>
      <c r="F39" s="172"/>
      <c r="G39" s="172"/>
    </row>
    <row r="40" spans="1:7" ht="18.75" x14ac:dyDescent="0.3">
      <c r="A40" s="141"/>
      <c r="B40" s="141"/>
      <c r="C40" s="141"/>
      <c r="D40" s="141"/>
      <c r="E40" s="141"/>
      <c r="F40" s="391"/>
      <c r="G40" s="141"/>
    </row>
    <row r="41" spans="1:7" ht="18.75" x14ac:dyDescent="0.3">
      <c r="A41" s="141"/>
      <c r="B41" s="141"/>
      <c r="C41" s="141"/>
      <c r="D41" s="141"/>
      <c r="E41" s="141"/>
      <c r="F41" s="391"/>
      <c r="G41" s="141"/>
    </row>
    <row r="42" spans="1:7" ht="18.75" x14ac:dyDescent="0.3">
      <c r="A42" s="300"/>
      <c r="B42" s="300"/>
      <c r="C42" s="300"/>
      <c r="D42" s="300"/>
      <c r="E42" s="300"/>
      <c r="F42" s="391"/>
      <c r="G42" s="300"/>
    </row>
    <row r="43" spans="1:7" ht="18.75" x14ac:dyDescent="0.3">
      <c r="A43" s="300"/>
      <c r="B43" s="300"/>
      <c r="C43" s="300"/>
      <c r="D43" s="300"/>
      <c r="E43" s="300"/>
      <c r="F43" s="391"/>
      <c r="G43" s="300"/>
    </row>
    <row r="44" spans="1:7" ht="99" customHeight="1" x14ac:dyDescent="0.3">
      <c r="A44" s="300"/>
      <c r="B44" s="300"/>
      <c r="C44" s="300"/>
      <c r="D44" s="300"/>
      <c r="E44" s="300"/>
      <c r="F44" s="391"/>
      <c r="G44" s="300"/>
    </row>
    <row r="45" spans="1:7" ht="15.75" x14ac:dyDescent="0.25">
      <c r="A45" s="142"/>
      <c r="B45" s="142"/>
      <c r="C45" s="142"/>
      <c r="D45" s="143"/>
      <c r="E45" s="172"/>
      <c r="F45" s="172"/>
      <c r="G45" s="172"/>
    </row>
    <row r="46" spans="1:7" ht="18.75" customHeight="1" x14ac:dyDescent="0.3">
      <c r="A46" s="556" t="s">
        <v>283</v>
      </c>
      <c r="B46" s="556"/>
      <c r="C46" s="556"/>
      <c r="D46" s="556"/>
      <c r="E46" s="556"/>
      <c r="F46" s="556"/>
      <c r="G46" s="556"/>
    </row>
    <row r="47" spans="1:7" ht="18.75" x14ac:dyDescent="0.3">
      <c r="A47" s="557" t="s">
        <v>726</v>
      </c>
      <c r="B47" s="558"/>
      <c r="C47" s="558"/>
      <c r="D47" s="558"/>
      <c r="E47" s="558"/>
      <c r="F47" s="558"/>
      <c r="G47" s="558"/>
    </row>
    <row r="48" spans="1:7" ht="18.75" x14ac:dyDescent="0.3">
      <c r="A48" s="557" t="s">
        <v>284</v>
      </c>
      <c r="B48" s="558"/>
      <c r="C48" s="558"/>
      <c r="D48" s="558"/>
      <c r="E48" s="558"/>
      <c r="F48" s="558"/>
      <c r="G48" s="558"/>
    </row>
    <row r="49" spans="1:7" ht="15.75" x14ac:dyDescent="0.25">
      <c r="A49" s="142"/>
      <c r="B49" s="142"/>
      <c r="C49" s="142"/>
      <c r="D49" s="143"/>
      <c r="E49" s="143"/>
      <c r="F49" s="143"/>
      <c r="G49" s="143"/>
    </row>
    <row r="50" spans="1:7" ht="18.75" x14ac:dyDescent="0.3">
      <c r="A50" s="557" t="s">
        <v>310</v>
      </c>
      <c r="B50" s="557"/>
      <c r="C50" s="557"/>
      <c r="D50" s="557"/>
      <c r="E50" s="557"/>
      <c r="F50" s="557"/>
      <c r="G50" s="557"/>
    </row>
    <row r="51" spans="1:7" ht="18.75" x14ac:dyDescent="0.3">
      <c r="A51" s="141"/>
      <c r="B51" s="141"/>
      <c r="C51" s="141"/>
      <c r="D51" s="141"/>
      <c r="E51" s="141"/>
      <c r="F51" s="391"/>
      <c r="G51" s="141"/>
    </row>
    <row r="52" spans="1:7" ht="18.75" x14ac:dyDescent="0.3">
      <c r="A52" s="141"/>
      <c r="B52" s="141"/>
      <c r="C52" s="141"/>
      <c r="D52" s="141"/>
      <c r="E52" s="261" t="s">
        <v>178</v>
      </c>
      <c r="F52" s="261"/>
      <c r="G52" s="141"/>
    </row>
    <row r="53" spans="1:7" ht="19.5" thickBot="1" x14ac:dyDescent="0.35">
      <c r="A53" s="141"/>
      <c r="B53" s="141"/>
      <c r="C53" s="141"/>
      <c r="D53" s="141"/>
      <c r="E53" s="141"/>
      <c r="F53" s="391"/>
      <c r="G53" s="141"/>
    </row>
    <row r="54" spans="1:7" ht="17.25" thickTop="1" thickBot="1" x14ac:dyDescent="0.3">
      <c r="A54" s="145"/>
      <c r="B54" s="146"/>
      <c r="C54" s="146"/>
      <c r="D54" s="173"/>
      <c r="E54" s="148" t="s">
        <v>348</v>
      </c>
      <c r="F54" s="148" t="s">
        <v>349</v>
      </c>
      <c r="G54" s="149" t="s">
        <v>286</v>
      </c>
    </row>
    <row r="55" spans="1:7" ht="17.25" thickTop="1" thickBot="1" x14ac:dyDescent="0.3">
      <c r="A55" s="150" t="s">
        <v>248</v>
      </c>
      <c r="B55" s="559" t="s">
        <v>311</v>
      </c>
      <c r="C55" s="559"/>
      <c r="D55" s="559"/>
      <c r="E55" s="174">
        <f>SUM(E56:E63)</f>
        <v>605141276</v>
      </c>
      <c r="F55" s="174">
        <f>SUM(F56:F63)</f>
        <v>662918336</v>
      </c>
      <c r="G55" s="152">
        <f>F55/E55</f>
        <v>1.0954769775116118</v>
      </c>
    </row>
    <row r="56" spans="1:7" ht="17.25" thickTop="1" thickBot="1" x14ac:dyDescent="0.3">
      <c r="A56" s="153"/>
      <c r="B56" s="154" t="s">
        <v>210</v>
      </c>
      <c r="C56" s="564" t="s">
        <v>312</v>
      </c>
      <c r="D56" s="564"/>
      <c r="E56" s="155">
        <f>Összesítő!D17</f>
        <v>273509336</v>
      </c>
      <c r="F56" s="155">
        <f>Összesítő!I17</f>
        <v>303984737</v>
      </c>
      <c r="G56" s="152">
        <f t="shared" ref="G56:G75" si="1">F56/E56</f>
        <v>1.1114236224828538</v>
      </c>
    </row>
    <row r="57" spans="1:7" ht="17.25" thickTop="1" thickBot="1" x14ac:dyDescent="0.3">
      <c r="A57" s="156"/>
      <c r="B57" s="157" t="s">
        <v>210</v>
      </c>
      <c r="C57" s="562" t="s">
        <v>313</v>
      </c>
      <c r="D57" s="562"/>
      <c r="E57" s="158">
        <f>Összesítő!D19</f>
        <v>53185959</v>
      </c>
      <c r="F57" s="158">
        <f>Összesítő!I19</f>
        <v>50989438</v>
      </c>
      <c r="G57" s="152">
        <f t="shared" si="1"/>
        <v>0.95870111132150504</v>
      </c>
    </row>
    <row r="58" spans="1:7" ht="17.25" thickTop="1" thickBot="1" x14ac:dyDescent="0.3">
      <c r="A58" s="156"/>
      <c r="B58" s="157" t="s">
        <v>210</v>
      </c>
      <c r="C58" s="562" t="s">
        <v>314</v>
      </c>
      <c r="D58" s="562"/>
      <c r="E58" s="158">
        <f>Összesítő!D40</f>
        <v>241271442</v>
      </c>
      <c r="F58" s="158">
        <f>Összesítő!I40</f>
        <v>275696191</v>
      </c>
      <c r="G58" s="152">
        <f t="shared" si="1"/>
        <v>1.1426805788312071</v>
      </c>
    </row>
    <row r="59" spans="1:7" ht="17.25" thickTop="1" thickBot="1" x14ac:dyDescent="0.3">
      <c r="A59" s="156"/>
      <c r="B59" s="157" t="s">
        <v>210</v>
      </c>
      <c r="C59" s="562" t="s">
        <v>315</v>
      </c>
      <c r="D59" s="562"/>
      <c r="E59" s="158">
        <f>Összesítő!D53-Összesítő!D52</f>
        <v>27412527</v>
      </c>
      <c r="F59" s="158">
        <f>Összesítő!I53-Összesítő!I52</f>
        <v>28106262</v>
      </c>
      <c r="G59" s="152">
        <f t="shared" si="1"/>
        <v>1.0253072254155919</v>
      </c>
    </row>
    <row r="60" spans="1:7" ht="17.25" thickTop="1" thickBot="1" x14ac:dyDescent="0.3">
      <c r="A60" s="156"/>
      <c r="B60" s="157" t="s">
        <v>210</v>
      </c>
      <c r="C60" s="562" t="s">
        <v>316</v>
      </c>
      <c r="D60" s="562"/>
      <c r="E60" s="158">
        <f>Összesítő!D45</f>
        <v>4762012</v>
      </c>
      <c r="F60" s="158">
        <f>Összesítő!I45</f>
        <v>4141708</v>
      </c>
      <c r="G60" s="152">
        <f t="shared" si="1"/>
        <v>0.86973909347561495</v>
      </c>
    </row>
    <row r="61" spans="1:7" ht="17.25" thickTop="1" thickBot="1" x14ac:dyDescent="0.3">
      <c r="A61" s="156"/>
      <c r="B61" s="157" t="s">
        <v>210</v>
      </c>
      <c r="C61" s="562" t="s">
        <v>317</v>
      </c>
      <c r="D61" s="562"/>
      <c r="E61" s="158"/>
      <c r="F61" s="158"/>
      <c r="G61" s="152"/>
    </row>
    <row r="62" spans="1:7" ht="17.25" thickTop="1" thickBot="1" x14ac:dyDescent="0.3">
      <c r="A62" s="156"/>
      <c r="B62" s="157" t="s">
        <v>210</v>
      </c>
      <c r="C62" s="562" t="s">
        <v>318</v>
      </c>
      <c r="D62" s="562"/>
      <c r="E62" s="158">
        <v>4000000</v>
      </c>
      <c r="F62" s="158">
        <v>0</v>
      </c>
      <c r="G62" s="152">
        <f t="shared" si="1"/>
        <v>0</v>
      </c>
    </row>
    <row r="63" spans="1:7" ht="17.25" thickTop="1" thickBot="1" x14ac:dyDescent="0.3">
      <c r="A63" s="156"/>
      <c r="B63" s="157" t="s">
        <v>210</v>
      </c>
      <c r="C63" s="562" t="s">
        <v>319</v>
      </c>
      <c r="D63" s="562"/>
      <c r="E63" s="158">
        <f>Összesítő!E52-'13.'!E62</f>
        <v>1000000</v>
      </c>
      <c r="F63" s="158">
        <v>0</v>
      </c>
      <c r="G63" s="152">
        <f t="shared" si="1"/>
        <v>0</v>
      </c>
    </row>
    <row r="64" spans="1:7" ht="17.25" thickTop="1" thickBot="1" x14ac:dyDescent="0.3">
      <c r="A64" s="156"/>
      <c r="B64" s="553"/>
      <c r="C64" s="554"/>
      <c r="D64" s="555"/>
      <c r="E64" s="158"/>
      <c r="F64" s="158"/>
      <c r="G64" s="152"/>
    </row>
    <row r="65" spans="1:7" ht="17.25" thickTop="1" thickBot="1" x14ac:dyDescent="0.3">
      <c r="A65" s="161" t="s">
        <v>291</v>
      </c>
      <c r="B65" s="563" t="s">
        <v>320</v>
      </c>
      <c r="C65" s="563"/>
      <c r="D65" s="563"/>
      <c r="E65" s="162">
        <f>SUM(E66:E69)</f>
        <v>78526680</v>
      </c>
      <c r="F65" s="162">
        <f>SUM(F66:F69)</f>
        <v>40196441</v>
      </c>
      <c r="G65" s="152">
        <f t="shared" si="1"/>
        <v>0.51188259837293515</v>
      </c>
    </row>
    <row r="66" spans="1:7" ht="17.25" thickTop="1" thickBot="1" x14ac:dyDescent="0.3">
      <c r="A66" s="153"/>
      <c r="B66" s="154" t="s">
        <v>210</v>
      </c>
      <c r="C66" s="564" t="s">
        <v>321</v>
      </c>
      <c r="D66" s="564"/>
      <c r="E66" s="158">
        <f>Összesítő!D62</f>
        <v>10876710</v>
      </c>
      <c r="F66" s="158">
        <f>Összesítő!I62</f>
        <v>8279304</v>
      </c>
      <c r="G66" s="152">
        <f t="shared" si="1"/>
        <v>0.76119561889578746</v>
      </c>
    </row>
    <row r="67" spans="1:7" ht="17.25" thickTop="1" thickBot="1" x14ac:dyDescent="0.3">
      <c r="A67" s="156"/>
      <c r="B67" s="157" t="s">
        <v>210</v>
      </c>
      <c r="C67" s="562" t="s">
        <v>322</v>
      </c>
      <c r="D67" s="562"/>
      <c r="E67" s="158">
        <f>Összesítő!D67</f>
        <v>39356109</v>
      </c>
      <c r="F67" s="158">
        <f>Összesítő!I67</f>
        <v>26708560</v>
      </c>
      <c r="G67" s="152">
        <f t="shared" si="1"/>
        <v>0.67863822615187896</v>
      </c>
    </row>
    <row r="68" spans="1:7" ht="17.25" thickTop="1" thickBot="1" x14ac:dyDescent="0.3">
      <c r="A68" s="156"/>
      <c r="B68" s="157" t="s">
        <v>210</v>
      </c>
      <c r="C68" s="562" t="s">
        <v>323</v>
      </c>
      <c r="D68" s="562"/>
      <c r="E68" s="158">
        <f>Összesítő!D72</f>
        <v>28293861</v>
      </c>
      <c r="F68" s="158">
        <f>Összesítő!I72</f>
        <v>5208577</v>
      </c>
      <c r="G68" s="152">
        <f t="shared" si="1"/>
        <v>0.1840885908077374</v>
      </c>
    </row>
    <row r="69" spans="1:7" ht="17.25" thickTop="1" thickBot="1" x14ac:dyDescent="0.3">
      <c r="A69" s="156"/>
      <c r="B69" s="157" t="s">
        <v>210</v>
      </c>
      <c r="C69" s="562" t="s">
        <v>324</v>
      </c>
      <c r="D69" s="562"/>
      <c r="E69" s="155"/>
      <c r="F69" s="155"/>
      <c r="G69" s="152"/>
    </row>
    <row r="70" spans="1:7" ht="17.25" thickTop="1" thickBot="1" x14ac:dyDescent="0.3">
      <c r="A70" s="156"/>
      <c r="B70" s="579"/>
      <c r="C70" s="576"/>
      <c r="D70" s="577"/>
      <c r="E70" s="158"/>
      <c r="F70" s="158"/>
      <c r="G70" s="152"/>
    </row>
    <row r="71" spans="1:7" ht="17.25" thickTop="1" thickBot="1" x14ac:dyDescent="0.3">
      <c r="A71" s="163" t="s">
        <v>296</v>
      </c>
      <c r="B71" s="571" t="s">
        <v>325</v>
      </c>
      <c r="C71" s="571"/>
      <c r="D71" s="571"/>
      <c r="E71" s="164">
        <f>SUM(E65,E55)</f>
        <v>683667956</v>
      </c>
      <c r="F71" s="164">
        <f>SUM(F65,F55)</f>
        <v>703114777</v>
      </c>
      <c r="G71" s="152">
        <f t="shared" si="1"/>
        <v>1.0284448332400706</v>
      </c>
    </row>
    <row r="72" spans="1:7" ht="17.25" thickTop="1" thickBot="1" x14ac:dyDescent="0.3">
      <c r="A72" s="156"/>
      <c r="B72" s="579"/>
      <c r="C72" s="576"/>
      <c r="D72" s="577"/>
      <c r="E72" s="158"/>
      <c r="F72" s="158"/>
      <c r="G72" s="152"/>
    </row>
    <row r="73" spans="1:7" ht="17.25" thickTop="1" thickBot="1" x14ac:dyDescent="0.3">
      <c r="A73" s="163" t="s">
        <v>298</v>
      </c>
      <c r="B73" s="571" t="s">
        <v>326</v>
      </c>
      <c r="C73" s="571"/>
      <c r="D73" s="571"/>
      <c r="E73" s="164">
        <f>Összesítő!D82</f>
        <v>221172498</v>
      </c>
      <c r="F73" s="164">
        <f>Összesítő!I82</f>
        <v>224612234</v>
      </c>
      <c r="G73" s="152">
        <f t="shared" si="1"/>
        <v>1.0155522772094385</v>
      </c>
    </row>
    <row r="74" spans="1:7" ht="17.25" thickTop="1" thickBot="1" x14ac:dyDescent="0.3">
      <c r="A74" s="156"/>
      <c r="B74" s="579"/>
      <c r="C74" s="576"/>
      <c r="D74" s="577"/>
      <c r="E74" s="158"/>
      <c r="F74" s="158"/>
      <c r="G74" s="152"/>
    </row>
    <row r="75" spans="1:7" ht="17.25" thickTop="1" thickBot="1" x14ac:dyDescent="0.3">
      <c r="A75" s="163" t="s">
        <v>299</v>
      </c>
      <c r="B75" s="571" t="s">
        <v>327</v>
      </c>
      <c r="C75" s="571"/>
      <c r="D75" s="571"/>
      <c r="E75" s="164">
        <f>SUM(E73,E71)</f>
        <v>904840454</v>
      </c>
      <c r="F75" s="164">
        <f>SUM(F73,F71)</f>
        <v>927727011</v>
      </c>
      <c r="G75" s="152">
        <f t="shared" si="1"/>
        <v>1.0252934723451257</v>
      </c>
    </row>
    <row r="76" spans="1:7" ht="15.75" x14ac:dyDescent="0.25">
      <c r="A76" s="156"/>
      <c r="B76" s="579"/>
      <c r="C76" s="576"/>
      <c r="D76" s="577"/>
      <c r="E76" s="158"/>
      <c r="F76" s="158"/>
      <c r="G76" s="159"/>
    </row>
    <row r="77" spans="1:7" ht="16.5" thickBot="1" x14ac:dyDescent="0.3">
      <c r="A77" s="175"/>
      <c r="B77" s="582"/>
      <c r="C77" s="583"/>
      <c r="D77" s="584"/>
      <c r="E77" s="176"/>
      <c r="F77" s="176"/>
      <c r="G77" s="177"/>
    </row>
    <row r="78" spans="1:7" ht="16.5" thickTop="1" x14ac:dyDescent="0.25">
      <c r="A78" s="585" t="s">
        <v>328</v>
      </c>
      <c r="B78" s="586"/>
      <c r="C78" s="586"/>
      <c r="D78" s="586"/>
      <c r="E78" s="178"/>
      <c r="F78" s="178"/>
      <c r="G78" s="179"/>
    </row>
    <row r="79" spans="1:7" ht="15.75" x14ac:dyDescent="0.25">
      <c r="A79" s="587" t="s">
        <v>329</v>
      </c>
      <c r="B79" s="588"/>
      <c r="C79" s="588"/>
      <c r="D79" s="588"/>
      <c r="E79" s="180"/>
      <c r="F79" s="180"/>
      <c r="G79" s="159"/>
    </row>
    <row r="80" spans="1:7" ht="16.5" thickBot="1" x14ac:dyDescent="0.3">
      <c r="A80" s="580" t="s">
        <v>330</v>
      </c>
      <c r="B80" s="581"/>
      <c r="C80" s="581"/>
      <c r="D80" s="581"/>
      <c r="E80" s="181"/>
      <c r="F80" s="181"/>
      <c r="G80" s="171"/>
    </row>
    <row r="81" ht="15.75" thickTop="1" x14ac:dyDescent="0.25"/>
  </sheetData>
  <mergeCells count="55">
    <mergeCell ref="A80:D80"/>
    <mergeCell ref="B74:D74"/>
    <mergeCell ref="B75:D75"/>
    <mergeCell ref="B76:D76"/>
    <mergeCell ref="B77:D77"/>
    <mergeCell ref="A78:D78"/>
    <mergeCell ref="A79:D79"/>
    <mergeCell ref="B73:D73"/>
    <mergeCell ref="C62:D62"/>
    <mergeCell ref="C63:D63"/>
    <mergeCell ref="B64:D64"/>
    <mergeCell ref="B65:D65"/>
    <mergeCell ref="C66:D66"/>
    <mergeCell ref="C67:D67"/>
    <mergeCell ref="C68:D68"/>
    <mergeCell ref="C69:D69"/>
    <mergeCell ref="B70:D70"/>
    <mergeCell ref="B71:D71"/>
    <mergeCell ref="B72:D72"/>
    <mergeCell ref="C61:D61"/>
    <mergeCell ref="B35:D35"/>
    <mergeCell ref="A46:G46"/>
    <mergeCell ref="A47:G47"/>
    <mergeCell ref="A48:G48"/>
    <mergeCell ref="A50:G50"/>
    <mergeCell ref="B55:D55"/>
    <mergeCell ref="C56:D56"/>
    <mergeCell ref="C57:D57"/>
    <mergeCell ref="C58:D58"/>
    <mergeCell ref="C59:D59"/>
    <mergeCell ref="C60:D60"/>
    <mergeCell ref="B33:D33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20:D20"/>
    <mergeCell ref="A1:G1"/>
    <mergeCell ref="A2:G2"/>
    <mergeCell ref="A3:G3"/>
    <mergeCell ref="A5:G5"/>
    <mergeCell ref="B10:D10"/>
    <mergeCell ref="C11:D11"/>
    <mergeCell ref="C12:D12"/>
    <mergeCell ref="B15:D15"/>
    <mergeCell ref="B16:D16"/>
    <mergeCell ref="C17:D17"/>
    <mergeCell ref="B19:D19"/>
  </mergeCells>
  <pageMargins left="0.27559055118110237" right="0.27559055118110237" top="0.27559055118110237" bottom="0.27559055118110237" header="0.51181102362204722" footer="0.51181102362204722"/>
  <pageSetup paperSize="9" fitToHeight="0" orientation="portrait" r:id="rId1"/>
  <headerFooter>
    <oddHeader>&amp;R13.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Ruler="0" zoomScaleNormal="100" workbookViewId="0">
      <selection activeCell="D11" sqref="D11"/>
    </sheetView>
  </sheetViews>
  <sheetFormatPr defaultRowHeight="15" x14ac:dyDescent="0.25"/>
  <cols>
    <col min="1" max="1" width="5.140625" customWidth="1"/>
    <col min="2" max="2" width="39.42578125" customWidth="1"/>
    <col min="3" max="3" width="30.28515625" customWidth="1"/>
    <col min="4" max="4" width="12.42578125" customWidth="1"/>
  </cols>
  <sheetData>
    <row r="1" spans="1:4" x14ac:dyDescent="0.25">
      <c r="A1" s="591" t="s">
        <v>625</v>
      </c>
      <c r="B1" s="592"/>
      <c r="C1" s="592"/>
      <c r="D1" s="592"/>
    </row>
    <row r="2" spans="1:4" x14ac:dyDescent="0.25">
      <c r="A2" s="592"/>
      <c r="B2" s="592"/>
      <c r="C2" s="592"/>
      <c r="D2" s="592"/>
    </row>
    <row r="3" spans="1:4" x14ac:dyDescent="0.25">
      <c r="A3" s="182"/>
      <c r="B3" s="182"/>
      <c r="C3" s="182"/>
      <c r="D3" s="182"/>
    </row>
    <row r="4" spans="1:4" x14ac:dyDescent="0.25">
      <c r="A4" s="182"/>
      <c r="B4" s="182"/>
      <c r="C4" s="182"/>
      <c r="D4" s="182"/>
    </row>
    <row r="5" spans="1:4" ht="15.75" thickBot="1" x14ac:dyDescent="0.3">
      <c r="A5" s="599" t="s">
        <v>343</v>
      </c>
      <c r="B5" s="599"/>
      <c r="C5" s="599"/>
      <c r="D5" s="599"/>
    </row>
    <row r="6" spans="1:4" ht="15.75" thickBot="1" x14ac:dyDescent="0.3">
      <c r="A6" s="183"/>
      <c r="B6" s="600" t="s">
        <v>331</v>
      </c>
      <c r="C6" s="601"/>
      <c r="D6" s="184" t="s">
        <v>332</v>
      </c>
    </row>
    <row r="7" spans="1:4" ht="45.75" thickBot="1" x14ac:dyDescent="0.3">
      <c r="A7" s="185" t="s">
        <v>333</v>
      </c>
      <c r="B7" s="602" t="s">
        <v>334</v>
      </c>
      <c r="C7" s="603"/>
      <c r="D7" s="186" t="s">
        <v>335</v>
      </c>
    </row>
    <row r="8" spans="1:4" x14ac:dyDescent="0.25">
      <c r="A8" s="187" t="s">
        <v>205</v>
      </c>
      <c r="B8" s="604" t="s">
        <v>336</v>
      </c>
      <c r="C8" s="605"/>
      <c r="D8" s="188">
        <v>0</v>
      </c>
    </row>
    <row r="9" spans="1:4" x14ac:dyDescent="0.25">
      <c r="A9" s="189" t="s">
        <v>208</v>
      </c>
      <c r="B9" s="595" t="s">
        <v>337</v>
      </c>
      <c r="C9" s="596"/>
      <c r="D9" s="190">
        <v>0</v>
      </c>
    </row>
    <row r="10" spans="1:4" x14ac:dyDescent="0.25">
      <c r="A10" s="191" t="s">
        <v>258</v>
      </c>
      <c r="B10" s="595" t="s">
        <v>338</v>
      </c>
      <c r="C10" s="596"/>
      <c r="D10" s="194"/>
    </row>
    <row r="11" spans="1:4" x14ac:dyDescent="0.25">
      <c r="A11" s="191" t="s">
        <v>213</v>
      </c>
      <c r="B11" s="595" t="s">
        <v>339</v>
      </c>
      <c r="C11" s="596"/>
      <c r="D11" s="194">
        <v>3299892</v>
      </c>
    </row>
    <row r="12" spans="1:4" x14ac:dyDescent="0.25">
      <c r="A12" s="191" t="s">
        <v>219</v>
      </c>
      <c r="B12" s="597" t="s">
        <v>340</v>
      </c>
      <c r="C12" s="598"/>
      <c r="D12" s="194">
        <v>0</v>
      </c>
    </row>
    <row r="13" spans="1:4" x14ac:dyDescent="0.25">
      <c r="A13" s="191" t="s">
        <v>222</v>
      </c>
      <c r="B13" s="595" t="s">
        <v>341</v>
      </c>
      <c r="C13" s="596"/>
      <c r="D13" s="194">
        <v>0</v>
      </c>
    </row>
    <row r="14" spans="1:4" x14ac:dyDescent="0.25">
      <c r="A14" s="191" t="s">
        <v>265</v>
      </c>
      <c r="B14" s="595" t="s">
        <v>342</v>
      </c>
      <c r="C14" s="596"/>
      <c r="D14" s="194"/>
    </row>
    <row r="15" spans="1:4" ht="15.75" thickBot="1" x14ac:dyDescent="0.3">
      <c r="A15" s="255" t="s">
        <v>266</v>
      </c>
      <c r="B15" s="593" t="s">
        <v>400</v>
      </c>
      <c r="C15" s="594"/>
      <c r="D15" s="253">
        <v>0</v>
      </c>
    </row>
    <row r="16" spans="1:4" ht="15.75" thickBot="1" x14ac:dyDescent="0.3">
      <c r="A16" s="254" t="s">
        <v>266</v>
      </c>
      <c r="B16" s="589" t="s">
        <v>282</v>
      </c>
      <c r="C16" s="590"/>
      <c r="D16" s="195">
        <f>SUM(D8:D15)</f>
        <v>3299892</v>
      </c>
    </row>
    <row r="17" spans="1:6" x14ac:dyDescent="0.25">
      <c r="A17" s="182"/>
      <c r="B17" s="182"/>
      <c r="C17" s="182"/>
      <c r="D17" s="182"/>
    </row>
    <row r="18" spans="1:6" x14ac:dyDescent="0.25">
      <c r="A18" s="192"/>
      <c r="B18" s="182"/>
      <c r="C18" s="182"/>
      <c r="D18" s="182"/>
    </row>
    <row r="19" spans="1:6" x14ac:dyDescent="0.25">
      <c r="A19" s="429"/>
      <c r="B19" s="430"/>
      <c r="C19" s="430"/>
      <c r="D19" s="430"/>
      <c r="E19" s="340"/>
      <c r="F19" s="340"/>
    </row>
    <row r="20" spans="1:6" x14ac:dyDescent="0.25">
      <c r="A20" s="430"/>
      <c r="B20" s="431"/>
      <c r="C20" s="432"/>
      <c r="D20" s="433"/>
      <c r="E20" s="340"/>
      <c r="F20" s="340"/>
    </row>
    <row r="21" spans="1:6" x14ac:dyDescent="0.25">
      <c r="A21" s="430"/>
      <c r="B21" s="432"/>
      <c r="C21" s="434"/>
      <c r="D21" s="435"/>
      <c r="E21" s="340"/>
      <c r="F21" s="340"/>
    </row>
    <row r="22" spans="1:6" x14ac:dyDescent="0.25">
      <c r="A22" s="430"/>
      <c r="B22" s="432"/>
      <c r="C22" s="434"/>
      <c r="D22" s="435"/>
      <c r="E22" s="340"/>
      <c r="F22" s="340"/>
    </row>
    <row r="23" spans="1:6" x14ac:dyDescent="0.25">
      <c r="A23" s="430"/>
      <c r="B23" s="432"/>
      <c r="C23" s="434"/>
      <c r="D23" s="435"/>
      <c r="E23" s="340"/>
      <c r="F23" s="340"/>
    </row>
    <row r="24" spans="1:6" x14ac:dyDescent="0.25">
      <c r="A24" s="430"/>
      <c r="B24" s="430"/>
      <c r="C24" s="436"/>
      <c r="D24" s="437"/>
      <c r="E24" s="340"/>
      <c r="F24" s="340"/>
    </row>
    <row r="25" spans="1:6" x14ac:dyDescent="0.25">
      <c r="A25" s="429"/>
      <c r="B25" s="430"/>
      <c r="C25" s="436"/>
      <c r="D25" s="438"/>
      <c r="E25" s="340"/>
      <c r="F25" s="340"/>
    </row>
    <row r="26" spans="1:6" x14ac:dyDescent="0.25">
      <c r="A26" s="430"/>
      <c r="B26" s="431"/>
      <c r="C26" s="434"/>
      <c r="D26" s="435"/>
      <c r="E26" s="340"/>
      <c r="F26" s="340"/>
    </row>
    <row r="27" spans="1:6" x14ac:dyDescent="0.25">
      <c r="A27" s="430"/>
      <c r="B27" s="431"/>
      <c r="C27" s="434"/>
      <c r="D27" s="435"/>
      <c r="E27" s="340"/>
      <c r="F27" s="340"/>
    </row>
    <row r="28" spans="1:6" x14ac:dyDescent="0.25">
      <c r="A28" s="430"/>
      <c r="B28" s="432"/>
      <c r="C28" s="434"/>
      <c r="D28" s="435"/>
      <c r="E28" s="340"/>
      <c r="F28" s="340"/>
    </row>
    <row r="29" spans="1:6" x14ac:dyDescent="0.25">
      <c r="A29" s="430"/>
      <c r="B29" s="432"/>
      <c r="C29" s="434"/>
      <c r="D29" s="439"/>
      <c r="E29" s="340"/>
      <c r="F29" s="340"/>
    </row>
    <row r="30" spans="1:6" x14ac:dyDescent="0.25">
      <c r="A30" s="430"/>
      <c r="B30" s="431"/>
      <c r="C30" s="434"/>
      <c r="D30" s="435"/>
      <c r="E30" s="340"/>
      <c r="F30" s="340"/>
    </row>
    <row r="31" spans="1:6" x14ac:dyDescent="0.25">
      <c r="A31" s="440"/>
      <c r="B31" s="430"/>
      <c r="C31" s="430"/>
      <c r="D31" s="430"/>
      <c r="E31" s="340"/>
      <c r="F31" s="340"/>
    </row>
    <row r="32" spans="1:6" x14ac:dyDescent="0.25">
      <c r="A32" s="430"/>
      <c r="B32" s="430"/>
      <c r="C32" s="430"/>
      <c r="D32" s="441"/>
      <c r="E32" s="340"/>
      <c r="F32" s="340"/>
    </row>
    <row r="33" spans="1:6" x14ac:dyDescent="0.25">
      <c r="A33" s="340"/>
      <c r="B33" s="340"/>
      <c r="C33" s="340"/>
      <c r="D33" s="340"/>
      <c r="E33" s="340"/>
      <c r="F33" s="340"/>
    </row>
  </sheetData>
  <mergeCells count="13">
    <mergeCell ref="B16:C16"/>
    <mergeCell ref="A1:D2"/>
    <mergeCell ref="B15:C15"/>
    <mergeCell ref="B9:C9"/>
    <mergeCell ref="B10:C10"/>
    <mergeCell ref="B11:C11"/>
    <mergeCell ref="B12:C12"/>
    <mergeCell ref="B13:C13"/>
    <mergeCell ref="B14:C14"/>
    <mergeCell ref="A5:D5"/>
    <mergeCell ref="B6:C6"/>
    <mergeCell ref="B7:C7"/>
    <mergeCell ref="B8:C8"/>
  </mergeCells>
  <pageMargins left="0.7" right="0.7" top="0.75" bottom="0.75" header="0.3" footer="0.3"/>
  <pageSetup paperSize="9" fitToHeight="0" orientation="portrait" r:id="rId1"/>
  <headerFooter>
    <oddHeader>&amp;R14.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showRuler="0" zoomScaleNormal="100" workbookViewId="0">
      <selection activeCell="J37" sqref="J37"/>
    </sheetView>
  </sheetViews>
  <sheetFormatPr defaultRowHeight="15" x14ac:dyDescent="0.25"/>
  <cols>
    <col min="1" max="1" width="4" customWidth="1"/>
    <col min="2" max="2" width="28.85546875" customWidth="1"/>
    <col min="3" max="3" width="12.140625" customWidth="1"/>
    <col min="4" max="4" width="12" customWidth="1"/>
    <col min="5" max="9" width="11.7109375" bestFit="1" customWidth="1"/>
    <col min="10" max="10" width="22.5703125" customWidth="1"/>
  </cols>
  <sheetData>
    <row r="1" spans="1:14" ht="15.75" x14ac:dyDescent="0.25">
      <c r="A1" s="196"/>
      <c r="B1" s="196"/>
      <c r="C1" s="196"/>
      <c r="D1" s="196"/>
      <c r="E1" s="196"/>
      <c r="F1" s="196"/>
      <c r="G1" s="196"/>
      <c r="H1" s="196"/>
      <c r="I1" s="196"/>
      <c r="J1" s="196"/>
    </row>
    <row r="2" spans="1:14" ht="18.75" x14ac:dyDescent="0.25">
      <c r="A2" s="606" t="s">
        <v>344</v>
      </c>
      <c r="B2" s="606"/>
      <c r="C2" s="606"/>
      <c r="D2" s="606"/>
      <c r="E2" s="606"/>
      <c r="F2" s="606"/>
      <c r="G2" s="606"/>
      <c r="H2" s="606"/>
      <c r="I2" s="606"/>
      <c r="J2" s="606"/>
    </row>
    <row r="3" spans="1:14" ht="15.75" x14ac:dyDescent="0.25">
      <c r="A3" s="196"/>
      <c r="B3" s="196"/>
      <c r="C3" s="196"/>
      <c r="D3" s="196"/>
      <c r="E3" s="196"/>
      <c r="F3" s="196"/>
      <c r="G3" s="196"/>
      <c r="H3" s="196"/>
      <c r="I3" s="196"/>
      <c r="J3" s="196" t="s">
        <v>178</v>
      </c>
    </row>
    <row r="4" spans="1:14" ht="16.5" thickBot="1" x14ac:dyDescent="0.3">
      <c r="A4" s="196"/>
      <c r="B4" s="196"/>
      <c r="C4" s="196"/>
      <c r="D4" s="196"/>
      <c r="E4" s="196"/>
      <c r="F4" s="196"/>
      <c r="G4" s="196"/>
      <c r="H4" s="196"/>
      <c r="I4" s="196"/>
      <c r="J4" s="196"/>
    </row>
    <row r="5" spans="1:14" ht="47.25" x14ac:dyDescent="0.25">
      <c r="A5" s="197"/>
      <c r="B5" s="198" t="s">
        <v>345</v>
      </c>
      <c r="C5" s="198" t="s">
        <v>346</v>
      </c>
      <c r="D5" s="198" t="s">
        <v>349</v>
      </c>
      <c r="E5" s="198" t="s">
        <v>401</v>
      </c>
      <c r="F5" s="198" t="s">
        <v>402</v>
      </c>
      <c r="G5" s="198" t="s">
        <v>403</v>
      </c>
      <c r="H5" s="353" t="s">
        <v>579</v>
      </c>
      <c r="I5" s="353" t="s">
        <v>597</v>
      </c>
      <c r="J5" s="199" t="s">
        <v>350</v>
      </c>
    </row>
    <row r="6" spans="1:14" ht="15.75" x14ac:dyDescent="0.25">
      <c r="A6" s="200" t="s">
        <v>205</v>
      </c>
      <c r="B6" s="201" t="s">
        <v>352</v>
      </c>
      <c r="C6" s="203">
        <v>41000000</v>
      </c>
      <c r="D6" s="203">
        <v>40080033</v>
      </c>
      <c r="E6" s="203">
        <v>29457961</v>
      </c>
      <c r="F6" s="203">
        <v>18835889</v>
      </c>
      <c r="G6" s="203">
        <v>8213817</v>
      </c>
      <c r="H6" s="203"/>
      <c r="I6" s="203"/>
      <c r="J6" s="204"/>
    </row>
    <row r="7" spans="1:14" ht="15.75" x14ac:dyDescent="0.25">
      <c r="A7" s="200" t="s">
        <v>208</v>
      </c>
      <c r="B7" s="201" t="s">
        <v>353</v>
      </c>
      <c r="C7" s="202">
        <v>0</v>
      </c>
      <c r="D7" s="202">
        <v>0</v>
      </c>
      <c r="E7" s="203">
        <v>0</v>
      </c>
      <c r="F7" s="203">
        <f t="shared" ref="F7:I7" si="0">E7*F13</f>
        <v>0</v>
      </c>
      <c r="G7" s="203">
        <f t="shared" si="0"/>
        <v>0</v>
      </c>
      <c r="H7" s="203">
        <f t="shared" si="0"/>
        <v>0</v>
      </c>
      <c r="I7" s="203">
        <f t="shared" si="0"/>
        <v>0</v>
      </c>
      <c r="J7" s="204"/>
    </row>
    <row r="8" spans="1:14" ht="16.5" thickBot="1" x14ac:dyDescent="0.3">
      <c r="A8" s="205"/>
      <c r="B8" s="206" t="s">
        <v>282</v>
      </c>
      <c r="C8" s="207">
        <f>SUM(C6:C7)</f>
        <v>41000000</v>
      </c>
      <c r="D8" s="207">
        <f>SUM(D6:D7)</f>
        <v>40080033</v>
      </c>
      <c r="E8" s="207">
        <f t="shared" ref="E8:I8" si="1">SUM(E6:E7)</f>
        <v>29457961</v>
      </c>
      <c r="F8" s="207">
        <f t="shared" si="1"/>
        <v>18835889</v>
      </c>
      <c r="G8" s="207">
        <f t="shared" si="1"/>
        <v>8213817</v>
      </c>
      <c r="H8" s="207">
        <f t="shared" si="1"/>
        <v>0</v>
      </c>
      <c r="I8" s="207">
        <f t="shared" si="1"/>
        <v>0</v>
      </c>
      <c r="J8" s="209"/>
    </row>
    <row r="9" spans="1:14" ht="15.75" x14ac:dyDescent="0.25">
      <c r="A9" s="196"/>
      <c r="B9" s="196"/>
      <c r="C9" s="196"/>
      <c r="D9" s="196"/>
      <c r="E9" s="196"/>
      <c r="F9" s="196"/>
      <c r="G9" s="196"/>
      <c r="H9" s="196"/>
      <c r="I9" s="196"/>
      <c r="J9" s="196"/>
    </row>
    <row r="10" spans="1:14" ht="15.75" x14ac:dyDescent="0.25">
      <c r="A10" s="196"/>
      <c r="B10" s="196"/>
      <c r="C10" s="196"/>
      <c r="D10" s="196"/>
      <c r="E10" s="196"/>
      <c r="F10" s="196"/>
      <c r="G10" s="196"/>
      <c r="H10" s="196"/>
      <c r="I10" s="196"/>
      <c r="J10" s="196"/>
      <c r="L10" s="340"/>
      <c r="M10" s="340"/>
      <c r="N10" s="340"/>
    </row>
    <row r="11" spans="1:14" ht="15.75" x14ac:dyDescent="0.25">
      <c r="A11" s="196"/>
      <c r="B11" s="196"/>
      <c r="C11" s="196"/>
      <c r="D11" s="196"/>
      <c r="E11" s="196"/>
      <c r="F11" s="196"/>
      <c r="G11" s="196"/>
      <c r="H11" s="196"/>
      <c r="I11" s="196"/>
      <c r="J11" s="196"/>
      <c r="L11" s="396"/>
      <c r="M11" s="396"/>
      <c r="N11" s="396"/>
    </row>
    <row r="12" spans="1:14" ht="15.75" x14ac:dyDescent="0.25">
      <c r="A12" s="196"/>
      <c r="B12" s="196"/>
      <c r="C12" s="196"/>
      <c r="D12" s="196"/>
      <c r="E12" s="196"/>
      <c r="F12" s="196"/>
      <c r="G12" s="196"/>
      <c r="H12" s="196"/>
      <c r="I12" s="196"/>
      <c r="J12" s="196"/>
      <c r="L12" s="340"/>
      <c r="M12" s="340"/>
      <c r="N12" s="340"/>
    </row>
    <row r="13" spans="1:14" ht="15.75" x14ac:dyDescent="0.25">
      <c r="A13" s="196"/>
      <c r="B13" s="196" t="s">
        <v>351</v>
      </c>
      <c r="C13" s="196"/>
      <c r="D13" s="210">
        <v>1.02</v>
      </c>
      <c r="E13" s="210">
        <v>1.02</v>
      </c>
      <c r="F13" s="210">
        <v>1.0189999999999999</v>
      </c>
      <c r="G13" s="210">
        <v>1.018</v>
      </c>
      <c r="H13" s="210">
        <v>1.0149999999999999</v>
      </c>
      <c r="I13" s="210">
        <v>1.0149999999999999</v>
      </c>
      <c r="J13" s="196"/>
      <c r="L13" s="340"/>
      <c r="M13" s="340"/>
      <c r="N13" s="340"/>
    </row>
  </sheetData>
  <mergeCells count="1">
    <mergeCell ref="A2:J2"/>
  </mergeCells>
  <pageMargins left="0.7" right="0.7" top="0.75" bottom="0.75" header="0.3" footer="0.3"/>
  <pageSetup paperSize="9" scale="94" orientation="landscape" r:id="rId1"/>
  <headerFooter>
    <oddHeader>&amp;R15.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showRuler="0" zoomScaleNormal="100" workbookViewId="0">
      <selection activeCell="K38" sqref="K38"/>
    </sheetView>
  </sheetViews>
  <sheetFormatPr defaultRowHeight="15" x14ac:dyDescent="0.25"/>
  <cols>
    <col min="1" max="1" width="4" customWidth="1"/>
    <col min="2" max="2" width="28.140625" customWidth="1"/>
    <col min="3" max="3" width="12.7109375" customWidth="1"/>
    <col min="4" max="4" width="12" customWidth="1"/>
    <col min="5" max="6" width="11.85546875" customWidth="1"/>
    <col min="7" max="8" width="11.42578125" customWidth="1"/>
    <col min="9" max="9" width="10.7109375" customWidth="1"/>
    <col min="10" max="10" width="21" customWidth="1"/>
  </cols>
  <sheetData>
    <row r="1" spans="1:10" ht="15.75" x14ac:dyDescent="0.25">
      <c r="A1" s="196"/>
      <c r="B1" s="196"/>
      <c r="C1" s="196"/>
      <c r="D1" s="196"/>
      <c r="E1" s="196"/>
      <c r="F1" s="196"/>
      <c r="G1" s="196"/>
      <c r="H1" s="196"/>
      <c r="I1" s="196"/>
      <c r="J1" s="196"/>
    </row>
    <row r="2" spans="1:10" ht="18.75" x14ac:dyDescent="0.25">
      <c r="A2" s="606" t="s">
        <v>354</v>
      </c>
      <c r="B2" s="606"/>
      <c r="C2" s="606"/>
      <c r="D2" s="606"/>
      <c r="E2" s="606"/>
      <c r="F2" s="606"/>
      <c r="G2" s="606"/>
      <c r="H2" s="606"/>
      <c r="I2" s="606"/>
      <c r="J2" s="606"/>
    </row>
    <row r="3" spans="1:10" ht="15.75" x14ac:dyDescent="0.25">
      <c r="A3" s="196"/>
      <c r="B3" s="196"/>
      <c r="C3" s="196"/>
      <c r="D3" s="196"/>
      <c r="E3" s="196"/>
      <c r="F3" s="196"/>
      <c r="G3" s="196"/>
      <c r="H3" s="196"/>
      <c r="I3" s="196"/>
      <c r="J3" s="196" t="s">
        <v>178</v>
      </c>
    </row>
    <row r="4" spans="1:10" ht="16.5" thickBot="1" x14ac:dyDescent="0.3">
      <c r="A4" s="196"/>
      <c r="B4" s="196"/>
      <c r="C4" s="196"/>
      <c r="D4" s="196"/>
      <c r="E4" s="196"/>
      <c r="F4" s="196"/>
      <c r="G4" s="196"/>
      <c r="H4" s="196"/>
      <c r="I4" s="196"/>
      <c r="J4" s="196"/>
    </row>
    <row r="5" spans="1:10" ht="47.25" x14ac:dyDescent="0.25">
      <c r="A5" s="197"/>
      <c r="B5" s="198" t="s">
        <v>345</v>
      </c>
      <c r="C5" s="198" t="s">
        <v>346</v>
      </c>
      <c r="D5" s="198" t="s">
        <v>349</v>
      </c>
      <c r="E5" s="198" t="s">
        <v>401</v>
      </c>
      <c r="F5" s="198" t="s">
        <v>402</v>
      </c>
      <c r="G5" s="198" t="s">
        <v>403</v>
      </c>
      <c r="H5" s="198" t="s">
        <v>579</v>
      </c>
      <c r="I5" s="198" t="s">
        <v>597</v>
      </c>
      <c r="J5" s="199" t="s">
        <v>350</v>
      </c>
    </row>
    <row r="6" spans="1:10" ht="15.75" x14ac:dyDescent="0.25">
      <c r="A6" s="200" t="s">
        <v>205</v>
      </c>
      <c r="B6" s="201" t="s">
        <v>355</v>
      </c>
      <c r="C6" s="202">
        <v>0</v>
      </c>
      <c r="D6" s="202">
        <v>18032256</v>
      </c>
      <c r="E6" s="203">
        <v>0</v>
      </c>
      <c r="F6" s="203">
        <f>E6*F11</f>
        <v>0</v>
      </c>
      <c r="G6" s="203">
        <f>F6*G11</f>
        <v>0</v>
      </c>
      <c r="H6" s="203">
        <f>G6*H11</f>
        <v>0</v>
      </c>
      <c r="I6" s="203">
        <f>H6*I11</f>
        <v>0</v>
      </c>
      <c r="J6" s="204"/>
    </row>
    <row r="7" spans="1:10" ht="16.5" thickBot="1" x14ac:dyDescent="0.3">
      <c r="A7" s="205"/>
      <c r="B7" s="206" t="s">
        <v>282</v>
      </c>
      <c r="C7" s="207">
        <f t="shared" ref="C7:I7" si="0">SUM(C6:C6)</f>
        <v>0</v>
      </c>
      <c r="D7" s="207">
        <f t="shared" si="0"/>
        <v>18032256</v>
      </c>
      <c r="E7" s="208">
        <f t="shared" si="0"/>
        <v>0</v>
      </c>
      <c r="F7" s="208">
        <f t="shared" si="0"/>
        <v>0</v>
      </c>
      <c r="G7" s="208">
        <f t="shared" si="0"/>
        <v>0</v>
      </c>
      <c r="H7" s="208">
        <f t="shared" si="0"/>
        <v>0</v>
      </c>
      <c r="I7" s="208">
        <f t="shared" si="0"/>
        <v>0</v>
      </c>
      <c r="J7" s="209"/>
    </row>
    <row r="8" spans="1:10" ht="15.75" x14ac:dyDescent="0.25">
      <c r="A8" s="196"/>
      <c r="B8" s="196"/>
      <c r="C8" s="196"/>
      <c r="D8" s="196"/>
      <c r="E8" s="196"/>
      <c r="F8" s="196"/>
      <c r="G8" s="196"/>
      <c r="H8" s="196"/>
      <c r="I8" s="196"/>
      <c r="J8" s="196"/>
    </row>
  </sheetData>
  <mergeCells count="1">
    <mergeCell ref="A2:J2"/>
  </mergeCells>
  <pageMargins left="0.27559055118110237" right="0.27559055118110237" top="0.27559055118110237" bottom="0.27559055118110237" header="0.51181102362204722" footer="0.51181102362204722"/>
  <pageSetup paperSize="9" orientation="landscape" r:id="rId1"/>
  <headerFooter>
    <oddHeader>&amp;R16. melléklet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61"/>
  <sheetViews>
    <sheetView topLeftCell="A26" zoomScaleNormal="100" workbookViewId="0">
      <pane xSplit="1" topLeftCell="B1" activePane="topRight" state="frozen"/>
      <selection pane="topRight" activeCell="A6" sqref="A6:AC53"/>
    </sheetView>
  </sheetViews>
  <sheetFormatPr defaultRowHeight="15" x14ac:dyDescent="0.25"/>
  <cols>
    <col min="1" max="1" width="28.28515625" customWidth="1"/>
    <col min="2" max="2" width="9.7109375" customWidth="1"/>
    <col min="3" max="3" width="8.7109375" customWidth="1"/>
    <col min="4" max="26" width="9.7109375" customWidth="1"/>
    <col min="27" max="27" width="5.7109375" customWidth="1"/>
    <col min="28" max="29" width="8.7109375" customWidth="1"/>
  </cols>
  <sheetData>
    <row r="2" spans="1:33" ht="15.75" x14ac:dyDescent="0.25">
      <c r="A2" s="609"/>
      <c r="B2" s="609"/>
      <c r="C2" s="609"/>
      <c r="D2" s="609"/>
      <c r="E2" s="609"/>
      <c r="F2" s="609"/>
      <c r="G2" s="609"/>
      <c r="H2" s="609"/>
      <c r="I2" s="610"/>
      <c r="J2" s="610"/>
      <c r="K2" s="610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</row>
    <row r="3" spans="1:33" x14ac:dyDescent="0.25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</row>
    <row r="4" spans="1:33" x14ac:dyDescent="0.25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</row>
    <row r="5" spans="1:33" ht="15.75" x14ac:dyDescent="0.25">
      <c r="A5" s="193"/>
      <c r="B5" s="211"/>
      <c r="C5" s="211"/>
      <c r="D5" s="211"/>
      <c r="E5" s="211"/>
      <c r="F5" s="211"/>
      <c r="G5" s="211"/>
      <c r="H5" s="212"/>
      <c r="I5" s="212"/>
      <c r="J5" s="211"/>
      <c r="K5" s="211"/>
      <c r="L5" s="211"/>
      <c r="M5" s="193"/>
      <c r="N5" s="211"/>
      <c r="O5" s="213"/>
      <c r="P5" s="213"/>
      <c r="Q5" s="213"/>
      <c r="R5" s="193"/>
      <c r="S5" s="193"/>
      <c r="T5" s="193"/>
      <c r="U5" s="193"/>
      <c r="V5" s="193"/>
      <c r="W5" s="193"/>
      <c r="X5" s="193"/>
      <c r="Y5" s="193"/>
      <c r="Z5" s="214"/>
    </row>
    <row r="6" spans="1:33" x14ac:dyDescent="0.25">
      <c r="A6" s="193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</row>
    <row r="7" spans="1:33" ht="15.75" x14ac:dyDescent="0.25">
      <c r="A7" s="213" t="s">
        <v>356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215" t="s">
        <v>242</v>
      </c>
      <c r="Z7" s="215"/>
    </row>
    <row r="8" spans="1:33" x14ac:dyDescent="0.25">
      <c r="A8" s="611"/>
      <c r="B8" s="607" t="s">
        <v>357</v>
      </c>
      <c r="C8" s="608"/>
      <c r="D8" s="607" t="s">
        <v>358</v>
      </c>
      <c r="E8" s="608"/>
      <c r="F8" s="607" t="s">
        <v>359</v>
      </c>
      <c r="G8" s="608"/>
      <c r="H8" s="607" t="s">
        <v>360</v>
      </c>
      <c r="I8" s="608"/>
      <c r="J8" s="607" t="s">
        <v>361</v>
      </c>
      <c r="K8" s="608"/>
      <c r="L8" s="607" t="s">
        <v>362</v>
      </c>
      <c r="M8" s="608"/>
      <c r="N8" s="607" t="s">
        <v>363</v>
      </c>
      <c r="O8" s="608"/>
      <c r="P8" s="607" t="s">
        <v>364</v>
      </c>
      <c r="Q8" s="608"/>
      <c r="R8" s="607" t="s">
        <v>365</v>
      </c>
      <c r="S8" s="608"/>
      <c r="T8" s="607" t="s">
        <v>366</v>
      </c>
      <c r="U8" s="608"/>
      <c r="V8" s="607" t="s">
        <v>367</v>
      </c>
      <c r="W8" s="608"/>
      <c r="X8" s="607" t="s">
        <v>368</v>
      </c>
      <c r="Y8" s="608"/>
      <c r="Z8" s="615" t="s">
        <v>369</v>
      </c>
      <c r="AB8" t="s">
        <v>370</v>
      </c>
    </row>
    <row r="9" spans="1:33" x14ac:dyDescent="0.25">
      <c r="A9" s="612"/>
      <c r="B9" s="216" t="s">
        <v>371</v>
      </c>
      <c r="C9" s="216" t="s">
        <v>372</v>
      </c>
      <c r="D9" s="216" t="s">
        <v>371</v>
      </c>
      <c r="E9" s="216" t="s">
        <v>372</v>
      </c>
      <c r="F9" s="216" t="s">
        <v>371</v>
      </c>
      <c r="G9" s="216" t="s">
        <v>372</v>
      </c>
      <c r="H9" s="216" t="s">
        <v>371</v>
      </c>
      <c r="I9" s="216" t="s">
        <v>372</v>
      </c>
      <c r="J9" s="216" t="s">
        <v>371</v>
      </c>
      <c r="K9" s="216" t="s">
        <v>372</v>
      </c>
      <c r="L9" s="216" t="s">
        <v>371</v>
      </c>
      <c r="M9" s="216" t="s">
        <v>372</v>
      </c>
      <c r="N9" s="216" t="s">
        <v>371</v>
      </c>
      <c r="O9" s="216" t="s">
        <v>372</v>
      </c>
      <c r="P9" s="216" t="s">
        <v>371</v>
      </c>
      <c r="Q9" s="216" t="s">
        <v>372</v>
      </c>
      <c r="R9" s="216" t="s">
        <v>371</v>
      </c>
      <c r="S9" s="216" t="s">
        <v>372</v>
      </c>
      <c r="T9" s="216" t="s">
        <v>371</v>
      </c>
      <c r="U9" s="216" t="s">
        <v>372</v>
      </c>
      <c r="V9" s="216" t="s">
        <v>371</v>
      </c>
      <c r="W9" s="216" t="s">
        <v>372</v>
      </c>
      <c r="X9" s="216" t="s">
        <v>371</v>
      </c>
      <c r="Y9" s="216" t="s">
        <v>372</v>
      </c>
      <c r="Z9" s="616"/>
      <c r="AB9" s="217"/>
    </row>
    <row r="10" spans="1:33" x14ac:dyDescent="0.25">
      <c r="A10" s="218" t="s">
        <v>287</v>
      </c>
      <c r="B10" s="219">
        <v>10000</v>
      </c>
      <c r="C10" s="220">
        <f>SUM(B10)</f>
        <v>10000</v>
      </c>
      <c r="D10" s="219">
        <v>10000</v>
      </c>
      <c r="E10" s="220">
        <f t="shared" ref="E10:E17" si="0">SUM(C10:D10)</f>
        <v>20000</v>
      </c>
      <c r="F10" s="219">
        <v>10262</v>
      </c>
      <c r="G10" s="220">
        <f t="shared" ref="G10:G17" si="1">SUM(E10:F10)</f>
        <v>30262</v>
      </c>
      <c r="H10" s="219">
        <v>14000</v>
      </c>
      <c r="I10" s="220">
        <f t="shared" ref="I10:I17" si="2">SUM(G10:H10)</f>
        <v>44262</v>
      </c>
      <c r="J10" s="219">
        <v>15000</v>
      </c>
      <c r="K10" s="220">
        <f t="shared" ref="K10:K17" si="3">SUM(I10:J10)</f>
        <v>59262</v>
      </c>
      <c r="L10" s="219">
        <v>15000</v>
      </c>
      <c r="M10" s="220">
        <f t="shared" ref="M10:M17" si="4">SUM(K10:L10)</f>
        <v>74262</v>
      </c>
      <c r="N10" s="219">
        <v>12034</v>
      </c>
      <c r="O10" s="220">
        <f t="shared" ref="O10:O17" si="5">SUM(M10:N10)</f>
        <v>86296</v>
      </c>
      <c r="P10" s="219">
        <v>12558</v>
      </c>
      <c r="Q10" s="220">
        <f t="shared" ref="Q10:Q17" si="6">SUM(O10:P10)</f>
        <v>98854</v>
      </c>
      <c r="R10" s="219">
        <v>12966</v>
      </c>
      <c r="S10" s="220">
        <f t="shared" ref="S10:S17" si="7">SUM(Q10:R10)</f>
        <v>111820</v>
      </c>
      <c r="T10" s="219">
        <v>7000</v>
      </c>
      <c r="U10" s="220">
        <f t="shared" ref="U10:U17" si="8">SUM(S10:T10)</f>
        <v>118820</v>
      </c>
      <c r="V10" s="219">
        <v>9263</v>
      </c>
      <c r="W10" s="220">
        <f t="shared" ref="W10:W17" si="9">SUM(U10:V10)</f>
        <v>128083</v>
      </c>
      <c r="X10" s="219">
        <v>13359</v>
      </c>
      <c r="Y10" s="220">
        <f>SUM(W10:X10)</f>
        <v>141442</v>
      </c>
      <c r="Z10" s="219">
        <f>SUM(B10,D10,F10,H10,J10,L10,N10,P10,R10,T10,V10,X10)</f>
        <v>141442</v>
      </c>
      <c r="AB10" s="42">
        <f>+Összesítő!I118</f>
        <v>141441711</v>
      </c>
      <c r="AC10" s="41"/>
    </row>
    <row r="11" spans="1:33" x14ac:dyDescent="0.25">
      <c r="A11" s="218" t="s">
        <v>414</v>
      </c>
      <c r="B11" s="219">
        <v>1149</v>
      </c>
      <c r="C11" s="220">
        <f t="shared" ref="C11:C17" si="10">SUM(B11)</f>
        <v>1149</v>
      </c>
      <c r="D11" s="219">
        <v>2886</v>
      </c>
      <c r="E11" s="220">
        <f t="shared" si="0"/>
        <v>4035</v>
      </c>
      <c r="F11" s="219">
        <v>7709</v>
      </c>
      <c r="G11" s="220">
        <f t="shared" si="1"/>
        <v>11744</v>
      </c>
      <c r="H11" s="219">
        <v>4000</v>
      </c>
      <c r="I11" s="220">
        <f t="shared" si="2"/>
        <v>15744</v>
      </c>
      <c r="J11" s="221">
        <v>3000</v>
      </c>
      <c r="K11" s="220">
        <f t="shared" si="3"/>
        <v>18744</v>
      </c>
      <c r="L11" s="221">
        <v>2500</v>
      </c>
      <c r="M11" s="220">
        <f>SUM(K11:L11)</f>
        <v>21244</v>
      </c>
      <c r="N11" s="219">
        <v>3052</v>
      </c>
      <c r="O11" s="220">
        <f t="shared" si="5"/>
        <v>24296</v>
      </c>
      <c r="P11" s="221">
        <v>2504</v>
      </c>
      <c r="Q11" s="220">
        <f t="shared" si="6"/>
        <v>26800</v>
      </c>
      <c r="R11" s="219">
        <v>7722</v>
      </c>
      <c r="S11" s="220">
        <f t="shared" si="7"/>
        <v>34522</v>
      </c>
      <c r="T11" s="219">
        <v>3500</v>
      </c>
      <c r="U11" s="220">
        <f t="shared" si="8"/>
        <v>38022</v>
      </c>
      <c r="V11" s="219">
        <v>3592</v>
      </c>
      <c r="W11" s="220">
        <f>SUM(U11:V11)</f>
        <v>41614</v>
      </c>
      <c r="X11" s="219">
        <v>4206</v>
      </c>
      <c r="Y11" s="220">
        <f t="shared" ref="Y11:Y17" si="11">SUM(W11:X11)</f>
        <v>45820</v>
      </c>
      <c r="Z11" s="219">
        <f>SUM(B11,D11,F11,H11,J11,L11,N11,P11,R11,T11,V11,X11)</f>
        <v>45820</v>
      </c>
      <c r="AB11" s="42">
        <f>+Összesítő!I106</f>
        <v>45820275</v>
      </c>
      <c r="AC11" s="41"/>
    </row>
    <row r="12" spans="1:33" x14ac:dyDescent="0.25">
      <c r="A12" s="218" t="s">
        <v>292</v>
      </c>
      <c r="B12" s="219">
        <f>AC12*B51</f>
        <v>42661.68</v>
      </c>
      <c r="C12" s="220">
        <f t="shared" si="10"/>
        <v>42661.68</v>
      </c>
      <c r="D12" s="219">
        <f>AC12*D51</f>
        <v>28441.119999999999</v>
      </c>
      <c r="E12" s="220">
        <f t="shared" si="0"/>
        <v>71102.8</v>
      </c>
      <c r="F12" s="219">
        <f>AC12*F51</f>
        <v>28441.119999999999</v>
      </c>
      <c r="G12" s="220">
        <f t="shared" si="1"/>
        <v>99543.92</v>
      </c>
      <c r="H12" s="219">
        <f>AC12*H51</f>
        <v>28441.119999999999</v>
      </c>
      <c r="I12" s="220">
        <f>SUM(G12:H12)</f>
        <v>127985.04</v>
      </c>
      <c r="J12" s="219">
        <f>AC12*J51</f>
        <v>28441.119999999999</v>
      </c>
      <c r="K12" s="220">
        <f t="shared" si="3"/>
        <v>156426.16</v>
      </c>
      <c r="L12" s="219">
        <f>AC12*L51</f>
        <v>28441.119999999999</v>
      </c>
      <c r="M12" s="220">
        <f t="shared" si="4"/>
        <v>184867.28</v>
      </c>
      <c r="N12" s="219">
        <f>AC12*N51</f>
        <v>28441.119999999999</v>
      </c>
      <c r="O12" s="220">
        <f t="shared" si="5"/>
        <v>213308.4</v>
      </c>
      <c r="P12" s="219">
        <f>AC12*P51</f>
        <v>28441.119999999999</v>
      </c>
      <c r="Q12" s="220">
        <f t="shared" si="6"/>
        <v>241749.52</v>
      </c>
      <c r="R12" s="219">
        <f>AC12*R51</f>
        <v>28441.119999999999</v>
      </c>
      <c r="S12" s="220">
        <f>SUM(Q12:R12)</f>
        <v>270190.64</v>
      </c>
      <c r="T12" s="219">
        <f>AC12*T51</f>
        <v>28441.119999999999</v>
      </c>
      <c r="U12" s="220">
        <f t="shared" si="8"/>
        <v>298631.76</v>
      </c>
      <c r="V12" s="219">
        <f>AC12*V51</f>
        <v>28441.119999999999</v>
      </c>
      <c r="W12" s="220">
        <f t="shared" si="9"/>
        <v>327072.88</v>
      </c>
      <c r="X12" s="219">
        <f>AC12*X51</f>
        <v>28441.119999999999</v>
      </c>
      <c r="Y12" s="220">
        <f t="shared" si="11"/>
        <v>355514</v>
      </c>
      <c r="Z12" s="219">
        <f t="shared" ref="Z12:Z18" si="12">SUM(B12,D12,F12,H12,J12,L12,N12,P12,R12,T12,V12,X12)</f>
        <v>355514</v>
      </c>
      <c r="AB12" s="42">
        <f>+Összesítő!I91</f>
        <v>355514406</v>
      </c>
      <c r="AC12" s="41">
        <v>355514</v>
      </c>
    </row>
    <row r="13" spans="1:33" x14ac:dyDescent="0.25">
      <c r="A13" s="218" t="s">
        <v>373</v>
      </c>
      <c r="B13" s="219">
        <v>3701</v>
      </c>
      <c r="C13" s="220">
        <f t="shared" si="10"/>
        <v>3701</v>
      </c>
      <c r="D13" s="219">
        <v>6121</v>
      </c>
      <c r="E13" s="220">
        <f t="shared" si="0"/>
        <v>9822</v>
      </c>
      <c r="F13" s="219">
        <v>6689</v>
      </c>
      <c r="G13" s="220">
        <f t="shared" si="1"/>
        <v>16511</v>
      </c>
      <c r="H13" s="219">
        <v>7091</v>
      </c>
      <c r="I13" s="220">
        <f t="shared" si="2"/>
        <v>23602</v>
      </c>
      <c r="J13" s="219">
        <v>7689</v>
      </c>
      <c r="K13" s="220">
        <f t="shared" si="3"/>
        <v>31291</v>
      </c>
      <c r="L13" s="219">
        <v>7689</v>
      </c>
      <c r="M13" s="220">
        <f t="shared" si="4"/>
        <v>38980</v>
      </c>
      <c r="N13" s="219">
        <v>7701</v>
      </c>
      <c r="O13" s="220">
        <f t="shared" si="5"/>
        <v>46681</v>
      </c>
      <c r="P13" s="219">
        <v>7281</v>
      </c>
      <c r="Q13" s="220">
        <f t="shared" si="6"/>
        <v>53962</v>
      </c>
      <c r="R13" s="219">
        <v>6897</v>
      </c>
      <c r="S13" s="220">
        <f t="shared" si="7"/>
        <v>60859</v>
      </c>
      <c r="T13" s="219">
        <v>7200</v>
      </c>
      <c r="U13" s="220">
        <f t="shared" si="8"/>
        <v>68059</v>
      </c>
      <c r="V13" s="219">
        <v>7281</v>
      </c>
      <c r="W13" s="220">
        <f t="shared" si="9"/>
        <v>75340</v>
      </c>
      <c r="X13" s="219">
        <v>7441</v>
      </c>
      <c r="Y13" s="220">
        <f t="shared" si="11"/>
        <v>82781</v>
      </c>
      <c r="Z13" s="219">
        <f t="shared" si="12"/>
        <v>82781</v>
      </c>
      <c r="AB13" s="42">
        <f>+Összesítő!I92</f>
        <v>82780524</v>
      </c>
      <c r="AC13" s="41"/>
      <c r="AD13" s="42">
        <v>0</v>
      </c>
      <c r="AE13" s="42"/>
      <c r="AG13" s="41"/>
    </row>
    <row r="14" spans="1:33" x14ac:dyDescent="0.25">
      <c r="A14" s="218" t="s">
        <v>418</v>
      </c>
      <c r="B14" s="219"/>
      <c r="C14" s="220">
        <f t="shared" si="10"/>
        <v>0</v>
      </c>
      <c r="D14" s="219"/>
      <c r="E14" s="220">
        <f t="shared" si="0"/>
        <v>0</v>
      </c>
      <c r="F14" s="219">
        <v>0</v>
      </c>
      <c r="G14" s="220">
        <f t="shared" si="1"/>
        <v>0</v>
      </c>
      <c r="H14" s="219"/>
      <c r="I14" s="220">
        <f t="shared" si="2"/>
        <v>0</v>
      </c>
      <c r="J14" s="219"/>
      <c r="K14" s="220">
        <f t="shared" si="3"/>
        <v>0</v>
      </c>
      <c r="L14" s="219">
        <v>0</v>
      </c>
      <c r="M14" s="220">
        <f t="shared" si="4"/>
        <v>0</v>
      </c>
      <c r="N14" s="219"/>
      <c r="O14" s="220">
        <f t="shared" si="5"/>
        <v>0</v>
      </c>
      <c r="P14" s="219"/>
      <c r="Q14" s="220">
        <f t="shared" si="6"/>
        <v>0</v>
      </c>
      <c r="R14" s="219">
        <v>7000</v>
      </c>
      <c r="S14" s="220">
        <f t="shared" si="7"/>
        <v>7000</v>
      </c>
      <c r="T14" s="219">
        <v>7000</v>
      </c>
      <c r="U14" s="220">
        <f t="shared" si="8"/>
        <v>14000</v>
      </c>
      <c r="V14" s="219">
        <v>2000</v>
      </c>
      <c r="W14" s="220">
        <f t="shared" si="9"/>
        <v>16000</v>
      </c>
      <c r="X14" s="219">
        <v>3630</v>
      </c>
      <c r="Y14" s="220">
        <f t="shared" si="11"/>
        <v>19630</v>
      </c>
      <c r="Z14" s="219">
        <f>SUM(B14,D14,F14,H14,J14,L14,N14,P14,R14,T14,V14,X14)</f>
        <v>19630</v>
      </c>
      <c r="AB14" s="42">
        <f>+Összesítő!I128+Összesítő!I97</f>
        <v>19630000</v>
      </c>
      <c r="AC14" s="41"/>
    </row>
    <row r="15" spans="1:33" x14ac:dyDescent="0.25">
      <c r="A15" s="218" t="s">
        <v>374</v>
      </c>
      <c r="B15" s="219">
        <v>30000</v>
      </c>
      <c r="C15" s="220">
        <f t="shared" si="10"/>
        <v>30000</v>
      </c>
      <c r="D15" s="219">
        <v>30000</v>
      </c>
      <c r="E15" s="220">
        <f t="shared" si="0"/>
        <v>60000</v>
      </c>
      <c r="F15" s="219">
        <v>30000</v>
      </c>
      <c r="G15" s="220">
        <f t="shared" si="1"/>
        <v>90000</v>
      </c>
      <c r="H15" s="219">
        <v>30000</v>
      </c>
      <c r="I15" s="220">
        <f t="shared" si="2"/>
        <v>120000</v>
      </c>
      <c r="J15" s="219">
        <v>30000</v>
      </c>
      <c r="K15" s="220">
        <f t="shared" si="3"/>
        <v>150000</v>
      </c>
      <c r="L15" s="219">
        <v>30000</v>
      </c>
      <c r="M15" s="220">
        <f t="shared" si="4"/>
        <v>180000</v>
      </c>
      <c r="N15" s="219">
        <v>15000</v>
      </c>
      <c r="O15" s="220">
        <f t="shared" si="5"/>
        <v>195000</v>
      </c>
      <c r="P15" s="219">
        <v>25000</v>
      </c>
      <c r="Q15" s="220">
        <f t="shared" si="6"/>
        <v>220000</v>
      </c>
      <c r="R15" s="219">
        <v>10000</v>
      </c>
      <c r="S15" s="220">
        <f t="shared" si="7"/>
        <v>230000</v>
      </c>
      <c r="T15" s="219">
        <v>0</v>
      </c>
      <c r="U15" s="220">
        <f t="shared" si="8"/>
        <v>230000</v>
      </c>
      <c r="V15" s="219">
        <v>0</v>
      </c>
      <c r="W15" s="220">
        <f t="shared" si="9"/>
        <v>230000</v>
      </c>
      <c r="X15" s="219"/>
      <c r="Y15" s="220">
        <f t="shared" si="11"/>
        <v>230000</v>
      </c>
      <c r="Z15" s="219">
        <f t="shared" si="12"/>
        <v>230000</v>
      </c>
      <c r="AB15" s="42">
        <f>+Összesítő!I131</f>
        <v>230000000</v>
      </c>
      <c r="AC15" s="41"/>
    </row>
    <row r="16" spans="1:33" ht="24" x14ac:dyDescent="0.25">
      <c r="A16" s="222" t="s">
        <v>416</v>
      </c>
      <c r="B16" s="219">
        <v>0</v>
      </c>
      <c r="C16" s="220">
        <f t="shared" si="10"/>
        <v>0</v>
      </c>
      <c r="D16" s="219">
        <v>0</v>
      </c>
      <c r="E16" s="219">
        <f t="shared" si="0"/>
        <v>0</v>
      </c>
      <c r="F16" s="219">
        <v>0</v>
      </c>
      <c r="G16" s="219">
        <f t="shared" si="1"/>
        <v>0</v>
      </c>
      <c r="H16" s="219">
        <v>0</v>
      </c>
      <c r="I16" s="219">
        <f t="shared" si="2"/>
        <v>0</v>
      </c>
      <c r="J16" s="219">
        <v>0</v>
      </c>
      <c r="K16" s="219">
        <f t="shared" si="3"/>
        <v>0</v>
      </c>
      <c r="L16" s="219">
        <v>0</v>
      </c>
      <c r="M16" s="219">
        <f t="shared" si="4"/>
        <v>0</v>
      </c>
      <c r="N16" s="219">
        <v>0</v>
      </c>
      <c r="O16" s="219">
        <f t="shared" si="5"/>
        <v>0</v>
      </c>
      <c r="P16" s="219">
        <v>0</v>
      </c>
      <c r="Q16" s="219">
        <f t="shared" si="6"/>
        <v>0</v>
      </c>
      <c r="R16" s="219">
        <v>0</v>
      </c>
      <c r="S16" s="219">
        <f t="shared" si="7"/>
        <v>0</v>
      </c>
      <c r="T16" s="219">
        <v>0</v>
      </c>
      <c r="U16" s="219">
        <f t="shared" si="8"/>
        <v>0</v>
      </c>
      <c r="V16" s="219">
        <v>0</v>
      </c>
      <c r="W16" s="219">
        <f t="shared" si="9"/>
        <v>0</v>
      </c>
      <c r="X16" s="219">
        <v>0</v>
      </c>
      <c r="Y16" s="219">
        <f t="shared" si="11"/>
        <v>0</v>
      </c>
      <c r="Z16" s="219">
        <f>SUM(B16,D16,F16,H16,J16,L16,N16,P16,R16,T16,V16,X16)</f>
        <v>0</v>
      </c>
      <c r="AB16" s="42"/>
      <c r="AC16" s="41"/>
    </row>
    <row r="17" spans="1:29" ht="15.75" thickBot="1" x14ac:dyDescent="0.3">
      <c r="A17" s="223" t="s">
        <v>375</v>
      </c>
      <c r="B17" s="224">
        <f>AC17/12</f>
        <v>0</v>
      </c>
      <c r="C17" s="224">
        <f t="shared" si="10"/>
        <v>0</v>
      </c>
      <c r="D17" s="224">
        <v>0</v>
      </c>
      <c r="E17" s="224">
        <f t="shared" si="0"/>
        <v>0</v>
      </c>
      <c r="F17" s="224">
        <f>AC17/12</f>
        <v>0</v>
      </c>
      <c r="G17" s="224">
        <f t="shared" si="1"/>
        <v>0</v>
      </c>
      <c r="H17" s="224">
        <f>AC17/12</f>
        <v>0</v>
      </c>
      <c r="I17" s="224">
        <f t="shared" si="2"/>
        <v>0</v>
      </c>
      <c r="J17" s="224">
        <f>AC17/12</f>
        <v>0</v>
      </c>
      <c r="K17" s="224">
        <f t="shared" si="3"/>
        <v>0</v>
      </c>
      <c r="L17" s="224">
        <f>AC17/12</f>
        <v>0</v>
      </c>
      <c r="M17" s="224">
        <f t="shared" si="4"/>
        <v>0</v>
      </c>
      <c r="N17" s="224">
        <f>AC17/12</f>
        <v>0</v>
      </c>
      <c r="O17" s="224">
        <f t="shared" si="5"/>
        <v>0</v>
      </c>
      <c r="P17" s="224">
        <f>AC17/12</f>
        <v>0</v>
      </c>
      <c r="Q17" s="224">
        <f t="shared" si="6"/>
        <v>0</v>
      </c>
      <c r="R17" s="224">
        <f>AC17/12</f>
        <v>0</v>
      </c>
      <c r="S17" s="224">
        <f t="shared" si="7"/>
        <v>0</v>
      </c>
      <c r="T17" s="224">
        <f>AC17/12</f>
        <v>0</v>
      </c>
      <c r="U17" s="224">
        <f t="shared" si="8"/>
        <v>0</v>
      </c>
      <c r="V17" s="225">
        <f>AC17/12</f>
        <v>0</v>
      </c>
      <c r="W17" s="224">
        <f t="shared" si="9"/>
        <v>0</v>
      </c>
      <c r="X17" s="225">
        <v>13886</v>
      </c>
      <c r="Y17" s="224">
        <f t="shared" si="11"/>
        <v>13886</v>
      </c>
      <c r="Z17" s="224">
        <f t="shared" si="12"/>
        <v>13886</v>
      </c>
      <c r="AB17" s="42">
        <f>+Összesítő!I133</f>
        <v>13885655</v>
      </c>
      <c r="AC17" s="41"/>
    </row>
    <row r="18" spans="1:29" ht="15.75" thickTop="1" x14ac:dyDescent="0.25">
      <c r="A18" s="358"/>
      <c r="B18" s="226">
        <f t="shared" ref="B18:Y18" si="13">SUM(B10:B17)</f>
        <v>87511.679999999993</v>
      </c>
      <c r="C18" s="226">
        <f t="shared" si="13"/>
        <v>87511.679999999993</v>
      </c>
      <c r="D18" s="226">
        <f t="shared" si="13"/>
        <v>77448.12</v>
      </c>
      <c r="E18" s="226">
        <f t="shared" si="13"/>
        <v>164959.79999999999</v>
      </c>
      <c r="F18" s="226">
        <f t="shared" si="13"/>
        <v>83101.119999999995</v>
      </c>
      <c r="G18" s="226">
        <f t="shared" si="13"/>
        <v>248060.91999999998</v>
      </c>
      <c r="H18" s="226">
        <f t="shared" si="13"/>
        <v>83532.12</v>
      </c>
      <c r="I18" s="226">
        <f t="shared" si="13"/>
        <v>331593.03999999998</v>
      </c>
      <c r="J18" s="226">
        <f t="shared" si="13"/>
        <v>84130.12</v>
      </c>
      <c r="K18" s="226">
        <f t="shared" si="13"/>
        <v>415723.16000000003</v>
      </c>
      <c r="L18" s="226">
        <f t="shared" si="13"/>
        <v>83630.12</v>
      </c>
      <c r="M18" s="226">
        <f t="shared" si="13"/>
        <v>499353.28</v>
      </c>
      <c r="N18" s="226">
        <f t="shared" si="13"/>
        <v>66228.12</v>
      </c>
      <c r="O18" s="226">
        <f t="shared" si="13"/>
        <v>565581.4</v>
      </c>
      <c r="P18" s="226">
        <f t="shared" si="13"/>
        <v>75784.12</v>
      </c>
      <c r="Q18" s="226">
        <f t="shared" si="13"/>
        <v>641365.52</v>
      </c>
      <c r="R18" s="226">
        <f t="shared" si="13"/>
        <v>73026.12</v>
      </c>
      <c r="S18" s="226">
        <f t="shared" si="13"/>
        <v>714391.64</v>
      </c>
      <c r="T18" s="226">
        <f t="shared" si="13"/>
        <v>53141.119999999995</v>
      </c>
      <c r="U18" s="226">
        <f t="shared" si="13"/>
        <v>767532.76</v>
      </c>
      <c r="V18" s="227">
        <f t="shared" si="13"/>
        <v>50577.119999999995</v>
      </c>
      <c r="W18" s="226">
        <f t="shared" si="13"/>
        <v>818109.88</v>
      </c>
      <c r="X18" s="227">
        <f t="shared" si="13"/>
        <v>70963.12</v>
      </c>
      <c r="Y18" s="226">
        <f t="shared" si="13"/>
        <v>889073</v>
      </c>
      <c r="Z18" s="228">
        <f t="shared" si="12"/>
        <v>889072.99999999988</v>
      </c>
      <c r="AB18" s="42">
        <f>SUM(AB10:AB17)</f>
        <v>889072571</v>
      </c>
      <c r="AC18" s="41"/>
    </row>
    <row r="19" spans="1:29" x14ac:dyDescent="0.25">
      <c r="A19" s="229" t="s">
        <v>297</v>
      </c>
      <c r="B19" s="219">
        <v>0</v>
      </c>
      <c r="C19" s="220">
        <f>SUM(A19:B19)</f>
        <v>0</v>
      </c>
      <c r="D19" s="442">
        <v>0</v>
      </c>
      <c r="E19" s="220">
        <f>SUM(C19:D19)</f>
        <v>0</v>
      </c>
      <c r="F19" s="219">
        <v>0</v>
      </c>
      <c r="G19" s="220">
        <f>SUM(E19:F19)</f>
        <v>0</v>
      </c>
      <c r="H19" s="219">
        <v>0</v>
      </c>
      <c r="I19" s="220">
        <f>SUM(G19:H19)</f>
        <v>0</v>
      </c>
      <c r="J19" s="219">
        <v>27280</v>
      </c>
      <c r="K19" s="220">
        <f>SUM(I19:J19)</f>
        <v>27280</v>
      </c>
      <c r="L19" s="219">
        <v>1600</v>
      </c>
      <c r="M19" s="220">
        <f>SUM(K19:L19)</f>
        <v>28880</v>
      </c>
      <c r="N19" s="219">
        <v>415</v>
      </c>
      <c r="O19" s="220">
        <f>SUM(M19:N19)</f>
        <v>29295</v>
      </c>
      <c r="P19" s="219">
        <v>65</v>
      </c>
      <c r="Q19" s="220">
        <f>SUM(O19:P19)</f>
        <v>29360</v>
      </c>
      <c r="R19" s="219">
        <v>0</v>
      </c>
      <c r="S19" s="220">
        <f>SUM(Q19:R19)</f>
        <v>29360</v>
      </c>
      <c r="T19" s="219">
        <v>0</v>
      </c>
      <c r="U19" s="220">
        <f>SUM(S19:T19)</f>
        <v>29360</v>
      </c>
      <c r="V19" s="219">
        <v>0</v>
      </c>
      <c r="W19" s="220">
        <f>SUM(U19:V19)</f>
        <v>29360</v>
      </c>
      <c r="X19" s="219">
        <v>0</v>
      </c>
      <c r="Y19" s="220">
        <f>SUM(W19:X19)</f>
        <v>29360</v>
      </c>
      <c r="Z19" s="219">
        <f>SUM(B19,D19,F19,H19,J19,L19,N19,P19,R19,T19,V19,X19)</f>
        <v>29360</v>
      </c>
      <c r="AB19" s="42">
        <f>+Összesítő!I124</f>
        <v>29360000</v>
      </c>
      <c r="AC19" s="41"/>
    </row>
    <row r="20" spans="1:29" ht="15.75" thickBot="1" x14ac:dyDescent="0.3">
      <c r="A20" s="230" t="s">
        <v>376</v>
      </c>
      <c r="B20" s="224">
        <v>9294</v>
      </c>
      <c r="C20" s="224"/>
      <c r="D20" s="443"/>
      <c r="E20" s="224">
        <f>SUM(C20:D20)</f>
        <v>0</v>
      </c>
      <c r="F20" s="224"/>
      <c r="G20" s="224">
        <f>SUM(E20:F20)</f>
        <v>0</v>
      </c>
      <c r="H20" s="224">
        <v>0</v>
      </c>
      <c r="I20" s="224">
        <f>SUM(G20:H20)</f>
        <v>0</v>
      </c>
      <c r="J20" s="224"/>
      <c r="K20" s="224">
        <f>SUM(I20:J20)</f>
        <v>0</v>
      </c>
      <c r="L20" s="224"/>
      <c r="M20" s="224">
        <f>SUM(K20:L20)</f>
        <v>0</v>
      </c>
      <c r="N20" s="224"/>
      <c r="O20" s="224">
        <f>SUM(M20:N20)</f>
        <v>0</v>
      </c>
      <c r="P20" s="224"/>
      <c r="Q20" s="224">
        <f>SUM(O20:P20)</f>
        <v>0</v>
      </c>
      <c r="R20" s="224"/>
      <c r="S20" s="224">
        <f>SUM(Q20:R20)</f>
        <v>0</v>
      </c>
      <c r="T20" s="224"/>
      <c r="U20" s="224">
        <f>SUM(S20:T20)</f>
        <v>0</v>
      </c>
      <c r="V20" s="224"/>
      <c r="W20" s="224">
        <f>SUM(U20:V20)</f>
        <v>0</v>
      </c>
      <c r="X20" s="224"/>
      <c r="Y20" s="224">
        <f>SUM(W20:X20)</f>
        <v>0</v>
      </c>
      <c r="Z20" s="224">
        <f>SUM(B20,D20,F20,H20,J20,L20,N20,P20,R20,T20,V20,X20)</f>
        <v>9294</v>
      </c>
      <c r="AB20" s="42">
        <f>+Összesítő!I132</f>
        <v>9294440</v>
      </c>
      <c r="AC20" s="41"/>
    </row>
    <row r="21" spans="1:29" ht="16.5" thickTop="1" thickBot="1" x14ac:dyDescent="0.3">
      <c r="A21" s="230" t="s">
        <v>377</v>
      </c>
      <c r="B21" s="224"/>
      <c r="C21" s="224"/>
      <c r="D21" s="443"/>
      <c r="E21" s="224">
        <f>SUM(C21:D21)</f>
        <v>0</v>
      </c>
      <c r="F21" s="224"/>
      <c r="G21" s="224">
        <f>SUM(E21:F21)</f>
        <v>0</v>
      </c>
      <c r="H21" s="224">
        <f>AC21</f>
        <v>0</v>
      </c>
      <c r="I21" s="224">
        <f>SUM(G21:H21)</f>
        <v>0</v>
      </c>
      <c r="J21" s="224"/>
      <c r="K21" s="224">
        <f>SUM(I21:J21)</f>
        <v>0</v>
      </c>
      <c r="L21" s="224"/>
      <c r="M21" s="224">
        <f>SUM(K21:L21)</f>
        <v>0</v>
      </c>
      <c r="N21" s="224"/>
      <c r="O21" s="224">
        <f>SUM(M21:N21)</f>
        <v>0</v>
      </c>
      <c r="P21" s="224"/>
      <c r="Q21" s="224">
        <f>SUM(O21:P21)</f>
        <v>0</v>
      </c>
      <c r="R21" s="224"/>
      <c r="S21" s="224">
        <f>SUM(Q21:R21)</f>
        <v>0</v>
      </c>
      <c r="T21" s="224"/>
      <c r="U21" s="224">
        <f>SUM(S21:T21)</f>
        <v>0</v>
      </c>
      <c r="V21" s="224"/>
      <c r="W21" s="224">
        <f>SUM(U21:V21)</f>
        <v>0</v>
      </c>
      <c r="X21" s="224"/>
      <c r="Y21" s="224">
        <f>SUM(W21:X21)</f>
        <v>0</v>
      </c>
      <c r="Z21" s="224">
        <f>SUM(B21,D21,F21,H21,J21,L21,N21,P21,R21,T21,V21,X21)</f>
        <v>0</v>
      </c>
      <c r="AB21" s="231"/>
      <c r="AC21" s="41"/>
    </row>
    <row r="22" spans="1:29" ht="16.5" thickTop="1" thickBot="1" x14ac:dyDescent="0.3">
      <c r="A22" s="356" t="s">
        <v>378</v>
      </c>
      <c r="B22" s="232">
        <f>SUM(B21)</f>
        <v>0</v>
      </c>
      <c r="C22" s="232">
        <f>SUM(C21)</f>
        <v>0</v>
      </c>
      <c r="D22" s="444">
        <f t="shared" ref="D22:Y22" si="14">SUM(D19:D21)</f>
        <v>0</v>
      </c>
      <c r="E22" s="232">
        <f t="shared" si="14"/>
        <v>0</v>
      </c>
      <c r="F22" s="232">
        <f t="shared" si="14"/>
        <v>0</v>
      </c>
      <c r="G22" s="232">
        <f t="shared" si="14"/>
        <v>0</v>
      </c>
      <c r="H22" s="232">
        <f t="shared" si="14"/>
        <v>0</v>
      </c>
      <c r="I22" s="232">
        <f t="shared" si="14"/>
        <v>0</v>
      </c>
      <c r="J22" s="232">
        <f t="shared" si="14"/>
        <v>27280</v>
      </c>
      <c r="K22" s="232">
        <f t="shared" si="14"/>
        <v>27280</v>
      </c>
      <c r="L22" s="232">
        <f t="shared" si="14"/>
        <v>1600</v>
      </c>
      <c r="M22" s="232">
        <f t="shared" si="14"/>
        <v>28880</v>
      </c>
      <c r="N22" s="232">
        <f t="shared" si="14"/>
        <v>415</v>
      </c>
      <c r="O22" s="232">
        <f t="shared" si="14"/>
        <v>29295</v>
      </c>
      <c r="P22" s="232">
        <f t="shared" si="14"/>
        <v>65</v>
      </c>
      <c r="Q22" s="232">
        <f t="shared" si="14"/>
        <v>29360</v>
      </c>
      <c r="R22" s="232">
        <f t="shared" si="14"/>
        <v>0</v>
      </c>
      <c r="S22" s="232">
        <f t="shared" si="14"/>
        <v>29360</v>
      </c>
      <c r="T22" s="232">
        <f t="shared" si="14"/>
        <v>0</v>
      </c>
      <c r="U22" s="232">
        <f t="shared" si="14"/>
        <v>29360</v>
      </c>
      <c r="V22" s="232">
        <f t="shared" si="14"/>
        <v>0</v>
      </c>
      <c r="W22" s="232">
        <f t="shared" si="14"/>
        <v>29360</v>
      </c>
      <c r="X22" s="232">
        <f t="shared" si="14"/>
        <v>0</v>
      </c>
      <c r="Y22" s="232">
        <f t="shared" si="14"/>
        <v>29360</v>
      </c>
      <c r="Z22" s="233">
        <f>SUM(B22,D22,F22,H22,J22,L22,N22,P22,R22,T22,V22,X22)</f>
        <v>29360</v>
      </c>
      <c r="AB22" s="42"/>
      <c r="AC22" s="41"/>
    </row>
    <row r="23" spans="1:29" ht="15.75" thickBot="1" x14ac:dyDescent="0.3">
      <c r="A23" s="354" t="s">
        <v>309</v>
      </c>
      <c r="B23" s="234">
        <f t="shared" ref="B23:X23" si="15">SUM(B18:B21)</f>
        <v>96805.68</v>
      </c>
      <c r="C23" s="234">
        <f t="shared" si="15"/>
        <v>87511.679999999993</v>
      </c>
      <c r="D23" s="445">
        <f t="shared" si="15"/>
        <v>77448.12</v>
      </c>
      <c r="E23" s="234">
        <f t="shared" si="15"/>
        <v>164959.79999999999</v>
      </c>
      <c r="F23" s="234">
        <f t="shared" si="15"/>
        <v>83101.119999999995</v>
      </c>
      <c r="G23" s="234">
        <f t="shared" si="15"/>
        <v>248060.91999999998</v>
      </c>
      <c r="H23" s="234">
        <f t="shared" si="15"/>
        <v>83532.12</v>
      </c>
      <c r="I23" s="234">
        <f t="shared" si="15"/>
        <v>331593.03999999998</v>
      </c>
      <c r="J23" s="234">
        <f t="shared" si="15"/>
        <v>111410.12</v>
      </c>
      <c r="K23" s="234">
        <f t="shared" si="15"/>
        <v>443003.16000000003</v>
      </c>
      <c r="L23" s="234">
        <f t="shared" si="15"/>
        <v>85230.12</v>
      </c>
      <c r="M23" s="234">
        <f t="shared" si="15"/>
        <v>528233.28</v>
      </c>
      <c r="N23" s="234">
        <f t="shared" si="15"/>
        <v>66643.12</v>
      </c>
      <c r="O23" s="234">
        <f t="shared" si="15"/>
        <v>594876.4</v>
      </c>
      <c r="P23" s="234">
        <f t="shared" si="15"/>
        <v>75849.119999999995</v>
      </c>
      <c r="Q23" s="234">
        <f t="shared" si="15"/>
        <v>670725.52</v>
      </c>
      <c r="R23" s="234">
        <f t="shared" si="15"/>
        <v>73026.12</v>
      </c>
      <c r="S23" s="234">
        <f t="shared" si="15"/>
        <v>743751.64</v>
      </c>
      <c r="T23" s="234">
        <f t="shared" si="15"/>
        <v>53141.119999999995</v>
      </c>
      <c r="U23" s="234">
        <f t="shared" si="15"/>
        <v>796892.76</v>
      </c>
      <c r="V23" s="234">
        <f t="shared" si="15"/>
        <v>50577.119999999995</v>
      </c>
      <c r="W23" s="234">
        <f t="shared" si="15"/>
        <v>847469.88</v>
      </c>
      <c r="X23" s="234">
        <f t="shared" si="15"/>
        <v>70963.12</v>
      </c>
      <c r="Y23" s="234">
        <f>SUM(Y18:Y21)</f>
        <v>918433</v>
      </c>
      <c r="Z23" s="446">
        <f>SUM(B23,D23,F23,H23,J23,L23,N23,P23,R23,T23,V23,X23)</f>
        <v>927727</v>
      </c>
      <c r="AB23" s="42">
        <f>SUM(AB10:AB17,AB19:AB21)</f>
        <v>927727011</v>
      </c>
      <c r="AC23" s="41"/>
    </row>
    <row r="24" spans="1:29" x14ac:dyDescent="0.25">
      <c r="A24" s="193"/>
      <c r="B24" s="447"/>
      <c r="C24" s="447"/>
      <c r="D24" s="447"/>
      <c r="E24" s="447"/>
      <c r="F24" s="447"/>
      <c r="G24" s="447"/>
      <c r="H24" s="447"/>
      <c r="I24" s="447"/>
      <c r="J24" s="447"/>
      <c r="K24" s="447"/>
      <c r="L24" s="447"/>
      <c r="M24" s="447"/>
      <c r="N24" s="447"/>
      <c r="O24" s="447"/>
      <c r="P24" s="447"/>
      <c r="Q24" s="447"/>
      <c r="R24" s="447"/>
      <c r="S24" s="447"/>
      <c r="T24" s="447"/>
      <c r="U24" s="447"/>
      <c r="V24" s="447"/>
      <c r="W24" s="447"/>
      <c r="X24" s="448"/>
      <c r="Y24" s="448"/>
      <c r="Z24" s="449"/>
    </row>
    <row r="25" spans="1:29" ht="15.75" x14ac:dyDescent="0.25">
      <c r="A25" s="213" t="s">
        <v>379</v>
      </c>
      <c r="B25" s="447"/>
      <c r="C25" s="447"/>
      <c r="D25" s="447"/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  <c r="W25" s="447"/>
      <c r="X25" s="448"/>
      <c r="Y25" s="619" t="s">
        <v>242</v>
      </c>
      <c r="Z25" s="620"/>
    </row>
    <row r="26" spans="1:29" x14ac:dyDescent="0.25">
      <c r="A26" s="611"/>
      <c r="B26" s="613" t="s">
        <v>357</v>
      </c>
      <c r="C26" s="614"/>
      <c r="D26" s="613" t="s">
        <v>358</v>
      </c>
      <c r="E26" s="614"/>
      <c r="F26" s="613" t="s">
        <v>359</v>
      </c>
      <c r="G26" s="614"/>
      <c r="H26" s="613" t="s">
        <v>360</v>
      </c>
      <c r="I26" s="614"/>
      <c r="J26" s="613" t="s">
        <v>361</v>
      </c>
      <c r="K26" s="614"/>
      <c r="L26" s="613" t="s">
        <v>362</v>
      </c>
      <c r="M26" s="614"/>
      <c r="N26" s="613" t="s">
        <v>363</v>
      </c>
      <c r="O26" s="614"/>
      <c r="P26" s="613" t="s">
        <v>364</v>
      </c>
      <c r="Q26" s="614"/>
      <c r="R26" s="613" t="s">
        <v>365</v>
      </c>
      <c r="S26" s="614"/>
      <c r="T26" s="613" t="s">
        <v>366</v>
      </c>
      <c r="U26" s="614"/>
      <c r="V26" s="613" t="s">
        <v>367</v>
      </c>
      <c r="W26" s="614"/>
      <c r="X26" s="613" t="s">
        <v>368</v>
      </c>
      <c r="Y26" s="614"/>
      <c r="Z26" s="617" t="s">
        <v>369</v>
      </c>
      <c r="AB26" s="217"/>
    </row>
    <row r="27" spans="1:29" x14ac:dyDescent="0.25">
      <c r="A27" s="612"/>
      <c r="B27" s="221" t="s">
        <v>371</v>
      </c>
      <c r="C27" s="221" t="s">
        <v>372</v>
      </c>
      <c r="D27" s="221" t="s">
        <v>371</v>
      </c>
      <c r="E27" s="221" t="s">
        <v>372</v>
      </c>
      <c r="F27" s="221" t="s">
        <v>371</v>
      </c>
      <c r="G27" s="221" t="s">
        <v>372</v>
      </c>
      <c r="H27" s="221" t="s">
        <v>371</v>
      </c>
      <c r="I27" s="221" t="s">
        <v>372</v>
      </c>
      <c r="J27" s="221" t="s">
        <v>371</v>
      </c>
      <c r="K27" s="221" t="s">
        <v>372</v>
      </c>
      <c r="L27" s="221" t="s">
        <v>371</v>
      </c>
      <c r="M27" s="221" t="s">
        <v>372</v>
      </c>
      <c r="N27" s="221" t="s">
        <v>371</v>
      </c>
      <c r="O27" s="221" t="s">
        <v>372</v>
      </c>
      <c r="P27" s="221" t="s">
        <v>371</v>
      </c>
      <c r="Q27" s="221" t="s">
        <v>372</v>
      </c>
      <c r="R27" s="221" t="s">
        <v>371</v>
      </c>
      <c r="S27" s="221" t="s">
        <v>372</v>
      </c>
      <c r="T27" s="221" t="s">
        <v>371</v>
      </c>
      <c r="U27" s="221" t="s">
        <v>372</v>
      </c>
      <c r="V27" s="221" t="s">
        <v>371</v>
      </c>
      <c r="W27" s="221" t="s">
        <v>372</v>
      </c>
      <c r="X27" s="221" t="s">
        <v>371</v>
      </c>
      <c r="Y27" s="221" t="s">
        <v>372</v>
      </c>
      <c r="Z27" s="618"/>
      <c r="AB27" s="217"/>
    </row>
    <row r="28" spans="1:29" x14ac:dyDescent="0.25">
      <c r="A28" s="218" t="s">
        <v>380</v>
      </c>
      <c r="B28" s="219">
        <v>25407</v>
      </c>
      <c r="C28" s="235">
        <f>SUM(B28)</f>
        <v>25407</v>
      </c>
      <c r="D28" s="219">
        <v>25407</v>
      </c>
      <c r="E28" s="235">
        <f t="shared" ref="E28:E34" si="16">SUM(C28:D28)</f>
        <v>50814</v>
      </c>
      <c r="F28" s="219">
        <v>25407</v>
      </c>
      <c r="G28" s="235">
        <f t="shared" ref="G28:G34" si="17">SUM(E28:F28)</f>
        <v>76221</v>
      </c>
      <c r="H28" s="219">
        <v>25407</v>
      </c>
      <c r="I28" s="235">
        <f t="shared" ref="I28:I34" si="18">SUM(G28:H28)</f>
        <v>101628</v>
      </c>
      <c r="J28" s="219">
        <v>25407</v>
      </c>
      <c r="K28" s="235">
        <f t="shared" ref="K28:K34" si="19">SUM(I28:J28)</f>
        <v>127035</v>
      </c>
      <c r="L28" s="219">
        <v>25407</v>
      </c>
      <c r="M28" s="235">
        <f t="shared" ref="M28:M34" si="20">SUM(K28:L28)</f>
        <v>152442</v>
      </c>
      <c r="N28" s="219">
        <v>25407</v>
      </c>
      <c r="O28" s="235">
        <f t="shared" ref="O28:O34" si="21">SUM(M28:N28)</f>
        <v>177849</v>
      </c>
      <c r="P28" s="219">
        <v>25407</v>
      </c>
      <c r="Q28" s="235">
        <f t="shared" ref="Q28:Q34" si="22">SUM(O28:P28)</f>
        <v>203256</v>
      </c>
      <c r="R28" s="219">
        <v>25407</v>
      </c>
      <c r="S28" s="235">
        <f t="shared" ref="S28:S34" si="23">SUM(Q28:R28)</f>
        <v>228663</v>
      </c>
      <c r="T28" s="219">
        <v>25407</v>
      </c>
      <c r="U28" s="235">
        <f>SUM(S28:T28)</f>
        <v>254070</v>
      </c>
      <c r="V28" s="219">
        <v>25407</v>
      </c>
      <c r="W28" s="235">
        <f>SUM(U28:V28)</f>
        <v>279477</v>
      </c>
      <c r="X28" s="219">
        <v>24508</v>
      </c>
      <c r="Y28" s="235">
        <f>SUM(W28:X28)</f>
        <v>303985</v>
      </c>
      <c r="Z28" s="361">
        <f>SUM(B28,D28,F28,H28,J28,L28,N28,P28,R28,T28,V28,X28)</f>
        <v>303985</v>
      </c>
      <c r="AB28" s="42">
        <f>+Összesítő!I17</f>
        <v>303984737</v>
      </c>
    </row>
    <row r="29" spans="1:29" x14ac:dyDescent="0.25">
      <c r="A29" s="218" t="s">
        <v>381</v>
      </c>
      <c r="B29" s="219">
        <v>4249</v>
      </c>
      <c r="C29" s="235">
        <f t="shared" ref="C29:C37" si="24">SUM(B29)</f>
        <v>4249</v>
      </c>
      <c r="D29" s="219">
        <v>4249</v>
      </c>
      <c r="E29" s="235">
        <f t="shared" si="16"/>
        <v>8498</v>
      </c>
      <c r="F29" s="219">
        <v>4249</v>
      </c>
      <c r="G29" s="235">
        <f t="shared" si="17"/>
        <v>12747</v>
      </c>
      <c r="H29" s="219">
        <v>4249</v>
      </c>
      <c r="I29" s="235">
        <f t="shared" si="18"/>
        <v>16996</v>
      </c>
      <c r="J29" s="219">
        <v>4249</v>
      </c>
      <c r="K29" s="235">
        <f t="shared" si="19"/>
        <v>21245</v>
      </c>
      <c r="L29" s="219">
        <v>4249</v>
      </c>
      <c r="M29" s="235">
        <f t="shared" si="20"/>
        <v>25494</v>
      </c>
      <c r="N29" s="219">
        <v>4249</v>
      </c>
      <c r="O29" s="235">
        <f t="shared" si="21"/>
        <v>29743</v>
      </c>
      <c r="P29" s="219">
        <v>4249</v>
      </c>
      <c r="Q29" s="235">
        <f t="shared" si="22"/>
        <v>33992</v>
      </c>
      <c r="R29" s="219">
        <v>4249</v>
      </c>
      <c r="S29" s="235">
        <f t="shared" si="23"/>
        <v>38241</v>
      </c>
      <c r="T29" s="219">
        <v>4249</v>
      </c>
      <c r="U29" s="235">
        <f t="shared" ref="U29:Y34" si="25">SUM(S29:T29)</f>
        <v>42490</v>
      </c>
      <c r="V29" s="219">
        <v>4249</v>
      </c>
      <c r="W29" s="235">
        <f t="shared" si="25"/>
        <v>46739</v>
      </c>
      <c r="X29" s="219">
        <v>4250</v>
      </c>
      <c r="Y29" s="235">
        <f t="shared" si="25"/>
        <v>50989</v>
      </c>
      <c r="Z29" s="361">
        <f t="shared" ref="Z29:Z42" si="26">SUM(B29,D29,F29,H29,J29,L29,N29,P29,R29,T29,V29,X29)</f>
        <v>50989</v>
      </c>
      <c r="AB29" s="42">
        <f>+Összesítő!I19</f>
        <v>50989438</v>
      </c>
    </row>
    <row r="30" spans="1:29" x14ac:dyDescent="0.25">
      <c r="A30" s="218" t="s">
        <v>382</v>
      </c>
      <c r="B30" s="219">
        <v>23775</v>
      </c>
      <c r="C30" s="235">
        <f t="shared" si="24"/>
        <v>23775</v>
      </c>
      <c r="D30" s="219">
        <v>23775</v>
      </c>
      <c r="E30" s="235">
        <f t="shared" si="16"/>
        <v>47550</v>
      </c>
      <c r="F30" s="219">
        <v>23775</v>
      </c>
      <c r="G30" s="235">
        <f t="shared" si="17"/>
        <v>71325</v>
      </c>
      <c r="H30" s="219">
        <v>23775</v>
      </c>
      <c r="I30" s="235">
        <f t="shared" si="18"/>
        <v>95100</v>
      </c>
      <c r="J30" s="219">
        <v>23775</v>
      </c>
      <c r="K30" s="235">
        <f t="shared" si="19"/>
        <v>118875</v>
      </c>
      <c r="L30" s="219">
        <v>23775</v>
      </c>
      <c r="M30" s="235">
        <f t="shared" si="20"/>
        <v>142650</v>
      </c>
      <c r="N30" s="219">
        <v>23775</v>
      </c>
      <c r="O30" s="235">
        <f t="shared" si="21"/>
        <v>166425</v>
      </c>
      <c r="P30" s="219">
        <v>23775</v>
      </c>
      <c r="Q30" s="235">
        <f t="shared" si="22"/>
        <v>190200</v>
      </c>
      <c r="R30" s="219">
        <v>22775</v>
      </c>
      <c r="S30" s="235">
        <f t="shared" si="23"/>
        <v>212975</v>
      </c>
      <c r="T30" s="219">
        <v>20775</v>
      </c>
      <c r="U30" s="235">
        <f t="shared" si="25"/>
        <v>233750</v>
      </c>
      <c r="V30" s="219">
        <v>20775</v>
      </c>
      <c r="W30" s="235">
        <f t="shared" si="25"/>
        <v>254525</v>
      </c>
      <c r="X30" s="219">
        <v>21171</v>
      </c>
      <c r="Y30" s="235">
        <f t="shared" si="25"/>
        <v>275696</v>
      </c>
      <c r="Z30" s="361">
        <f t="shared" si="26"/>
        <v>275696</v>
      </c>
      <c r="AB30" s="42">
        <f>+Összesítő!I40</f>
        <v>275696191</v>
      </c>
    </row>
    <row r="31" spans="1:29" x14ac:dyDescent="0.25">
      <c r="A31" s="218" t="s">
        <v>315</v>
      </c>
      <c r="B31" s="219">
        <v>6247</v>
      </c>
      <c r="C31" s="235">
        <f t="shared" si="24"/>
        <v>6247</v>
      </c>
      <c r="D31" s="219">
        <v>4247</v>
      </c>
      <c r="E31" s="235">
        <f t="shared" si="16"/>
        <v>10494</v>
      </c>
      <c r="F31" s="219">
        <v>600</v>
      </c>
      <c r="G31" s="235">
        <f t="shared" si="17"/>
        <v>11094</v>
      </c>
      <c r="H31" s="219">
        <v>1795</v>
      </c>
      <c r="I31" s="235">
        <f t="shared" si="18"/>
        <v>12889</v>
      </c>
      <c r="J31" s="219">
        <v>1000</v>
      </c>
      <c r="K31" s="235">
        <f t="shared" si="19"/>
        <v>13889</v>
      </c>
      <c r="L31" s="219">
        <v>1000</v>
      </c>
      <c r="M31" s="235">
        <f t="shared" si="20"/>
        <v>14889</v>
      </c>
      <c r="N31" s="219">
        <v>2000</v>
      </c>
      <c r="O31" s="235">
        <f t="shared" si="21"/>
        <v>16889</v>
      </c>
      <c r="P31" s="219">
        <v>2281</v>
      </c>
      <c r="Q31" s="235">
        <f t="shared" si="22"/>
        <v>19170</v>
      </c>
      <c r="R31" s="219">
        <v>4247</v>
      </c>
      <c r="S31" s="235">
        <f t="shared" si="23"/>
        <v>23417</v>
      </c>
      <c r="T31" s="219">
        <v>2281</v>
      </c>
      <c r="U31" s="235">
        <f t="shared" si="25"/>
        <v>25698</v>
      </c>
      <c r="V31" s="219">
        <v>2408</v>
      </c>
      <c r="W31" s="235">
        <f t="shared" si="25"/>
        <v>28106</v>
      </c>
      <c r="X31" s="219">
        <v>0</v>
      </c>
      <c r="Y31" s="235">
        <f t="shared" si="25"/>
        <v>28106</v>
      </c>
      <c r="Z31" s="361">
        <f t="shared" si="26"/>
        <v>28106</v>
      </c>
      <c r="AB31" s="42">
        <f>+Összesítő!I50+Összesítő!I51+Összesítő!I48</f>
        <v>28106262</v>
      </c>
    </row>
    <row r="32" spans="1:29" x14ac:dyDescent="0.25">
      <c r="A32" s="218" t="s">
        <v>316</v>
      </c>
      <c r="B32" s="219">
        <v>0</v>
      </c>
      <c r="C32" s="235">
        <f t="shared" si="24"/>
        <v>0</v>
      </c>
      <c r="D32" s="219">
        <v>0</v>
      </c>
      <c r="E32" s="235">
        <f t="shared" si="16"/>
        <v>0</v>
      </c>
      <c r="F32" s="219">
        <v>0</v>
      </c>
      <c r="G32" s="235">
        <f t="shared" si="17"/>
        <v>0</v>
      </c>
      <c r="H32" s="219">
        <v>0</v>
      </c>
      <c r="I32" s="235">
        <f t="shared" si="18"/>
        <v>0</v>
      </c>
      <c r="J32" s="219">
        <v>0</v>
      </c>
      <c r="K32" s="235">
        <f t="shared" si="19"/>
        <v>0</v>
      </c>
      <c r="L32" s="219">
        <v>0</v>
      </c>
      <c r="M32" s="235">
        <f t="shared" si="20"/>
        <v>0</v>
      </c>
      <c r="N32" s="219">
        <v>0</v>
      </c>
      <c r="O32" s="235">
        <f t="shared" si="21"/>
        <v>0</v>
      </c>
      <c r="P32" s="219">
        <v>0</v>
      </c>
      <c r="Q32" s="235">
        <f t="shared" si="22"/>
        <v>0</v>
      </c>
      <c r="R32" s="219">
        <v>0</v>
      </c>
      <c r="S32" s="235">
        <f t="shared" si="23"/>
        <v>0</v>
      </c>
      <c r="T32" s="219">
        <v>0</v>
      </c>
      <c r="U32" s="235">
        <f>SUM(S32:T32)</f>
        <v>0</v>
      </c>
      <c r="V32" s="219">
        <v>0</v>
      </c>
      <c r="W32" s="235">
        <f>SUM(U32:V32)</f>
        <v>0</v>
      </c>
      <c r="X32" s="219">
        <v>0</v>
      </c>
      <c r="Y32" s="235">
        <f>SUM(W32:X32)</f>
        <v>0</v>
      </c>
      <c r="Z32" s="361">
        <f>SUM(B32,D32,F32,H32,J32,L32,N32,P32,R32,T32,V32,X32)</f>
        <v>0</v>
      </c>
      <c r="AB32" s="42">
        <v>0</v>
      </c>
    </row>
    <row r="33" spans="1:29" x14ac:dyDescent="0.25">
      <c r="A33" s="218" t="s">
        <v>383</v>
      </c>
      <c r="B33" s="219">
        <v>0</v>
      </c>
      <c r="C33" s="235">
        <f t="shared" si="24"/>
        <v>0</v>
      </c>
      <c r="D33" s="219">
        <v>0</v>
      </c>
      <c r="E33" s="235">
        <f t="shared" si="16"/>
        <v>0</v>
      </c>
      <c r="F33" s="219">
        <v>0</v>
      </c>
      <c r="G33" s="235">
        <f t="shared" si="17"/>
        <v>0</v>
      </c>
      <c r="H33" s="219">
        <v>0</v>
      </c>
      <c r="I33" s="235">
        <f t="shared" si="18"/>
        <v>0</v>
      </c>
      <c r="J33" s="219">
        <v>0</v>
      </c>
      <c r="K33" s="235">
        <f>SUM(I33:J33)</f>
        <v>0</v>
      </c>
      <c r="L33" s="219">
        <v>0</v>
      </c>
      <c r="M33" s="235">
        <f t="shared" si="20"/>
        <v>0</v>
      </c>
      <c r="N33" s="219">
        <v>0</v>
      </c>
      <c r="O33" s="235">
        <f t="shared" si="21"/>
        <v>0</v>
      </c>
      <c r="P33" s="219">
        <v>0</v>
      </c>
      <c r="Q33" s="235">
        <f t="shared" si="22"/>
        <v>0</v>
      </c>
      <c r="R33" s="219">
        <v>200</v>
      </c>
      <c r="S33" s="235">
        <f t="shared" si="23"/>
        <v>200</v>
      </c>
      <c r="T33" s="219">
        <v>200</v>
      </c>
      <c r="U33" s="235">
        <f>SUM(S33:T33)</f>
        <v>400</v>
      </c>
      <c r="V33" s="219">
        <v>1282</v>
      </c>
      <c r="W33" s="235">
        <f t="shared" si="25"/>
        <v>1682</v>
      </c>
      <c r="X33" s="219">
        <v>2460</v>
      </c>
      <c r="Y33" s="235">
        <f>SUM(W33:X33)</f>
        <v>4142</v>
      </c>
      <c r="Z33" s="361">
        <f>SUM(B33,D33,F33,H33,J33,L33,N33,P33,R33,T33,V33,X33)</f>
        <v>4142</v>
      </c>
      <c r="AB33" s="42">
        <f>+Összesítő!I45</f>
        <v>4141708</v>
      </c>
    </row>
    <row r="34" spans="1:29" ht="15.75" thickBot="1" x14ac:dyDescent="0.3">
      <c r="A34" s="223" t="s">
        <v>384</v>
      </c>
      <c r="B34" s="224">
        <v>0</v>
      </c>
      <c r="C34" s="236">
        <f t="shared" si="24"/>
        <v>0</v>
      </c>
      <c r="D34" s="224">
        <v>0</v>
      </c>
      <c r="E34" s="236">
        <f t="shared" si="16"/>
        <v>0</v>
      </c>
      <c r="F34" s="224">
        <v>0</v>
      </c>
      <c r="G34" s="236">
        <f t="shared" si="17"/>
        <v>0</v>
      </c>
      <c r="H34" s="224">
        <v>30000</v>
      </c>
      <c r="I34" s="236">
        <f t="shared" si="18"/>
        <v>30000</v>
      </c>
      <c r="J34" s="224">
        <v>30000</v>
      </c>
      <c r="K34" s="236">
        <f t="shared" si="19"/>
        <v>60000</v>
      </c>
      <c r="L34" s="224">
        <v>30000</v>
      </c>
      <c r="M34" s="236">
        <f t="shared" si="20"/>
        <v>90000</v>
      </c>
      <c r="N34" s="224">
        <v>30000</v>
      </c>
      <c r="O34" s="236">
        <f t="shared" si="21"/>
        <v>120000</v>
      </c>
      <c r="P34" s="224">
        <v>30000</v>
      </c>
      <c r="Q34" s="236">
        <f t="shared" si="22"/>
        <v>150000</v>
      </c>
      <c r="R34" s="224">
        <v>30000</v>
      </c>
      <c r="S34" s="236">
        <f t="shared" si="23"/>
        <v>180000</v>
      </c>
      <c r="T34" s="224">
        <v>4950</v>
      </c>
      <c r="U34" s="236">
        <f t="shared" si="25"/>
        <v>184950</v>
      </c>
      <c r="V34" s="224">
        <v>20000</v>
      </c>
      <c r="W34" s="236">
        <f>SUM(U34:V34)</f>
        <v>204950</v>
      </c>
      <c r="X34" s="224">
        <v>7018</v>
      </c>
      <c r="Y34" s="236">
        <f>SUM(W34:X34)</f>
        <v>211968</v>
      </c>
      <c r="Z34" s="362">
        <f t="shared" si="26"/>
        <v>211968</v>
      </c>
      <c r="AB34" s="42">
        <f>+Összesítő!I78</f>
        <v>211967744</v>
      </c>
    </row>
    <row r="35" spans="1:29" ht="15.75" thickTop="1" x14ac:dyDescent="0.25">
      <c r="A35" s="358"/>
      <c r="B35" s="226">
        <f t="shared" ref="B35:Y35" si="27">SUM(B28:B34)</f>
        <v>59678</v>
      </c>
      <c r="C35" s="226">
        <f t="shared" si="27"/>
        <v>59678</v>
      </c>
      <c r="D35" s="226">
        <f t="shared" si="27"/>
        <v>57678</v>
      </c>
      <c r="E35" s="226">
        <f t="shared" si="27"/>
        <v>117356</v>
      </c>
      <c r="F35" s="226">
        <f t="shared" si="27"/>
        <v>54031</v>
      </c>
      <c r="G35" s="226">
        <f t="shared" si="27"/>
        <v>171387</v>
      </c>
      <c r="H35" s="226">
        <f t="shared" si="27"/>
        <v>85226</v>
      </c>
      <c r="I35" s="226">
        <f t="shared" si="27"/>
        <v>256613</v>
      </c>
      <c r="J35" s="226">
        <f t="shared" si="27"/>
        <v>84431</v>
      </c>
      <c r="K35" s="226">
        <f t="shared" si="27"/>
        <v>341044</v>
      </c>
      <c r="L35" s="226">
        <f t="shared" si="27"/>
        <v>84431</v>
      </c>
      <c r="M35" s="226">
        <f t="shared" si="27"/>
        <v>425475</v>
      </c>
      <c r="N35" s="226">
        <f t="shared" si="27"/>
        <v>85431</v>
      </c>
      <c r="O35" s="226">
        <f t="shared" si="27"/>
        <v>510906</v>
      </c>
      <c r="P35" s="226">
        <f t="shared" si="27"/>
        <v>85712</v>
      </c>
      <c r="Q35" s="226">
        <f t="shared" si="27"/>
        <v>596618</v>
      </c>
      <c r="R35" s="226">
        <f t="shared" si="27"/>
        <v>86878</v>
      </c>
      <c r="S35" s="226">
        <f t="shared" si="27"/>
        <v>683496</v>
      </c>
      <c r="T35" s="226">
        <f t="shared" si="27"/>
        <v>57862</v>
      </c>
      <c r="U35" s="226">
        <f t="shared" si="27"/>
        <v>741358</v>
      </c>
      <c r="V35" s="226">
        <f t="shared" si="27"/>
        <v>74121</v>
      </c>
      <c r="W35" s="226">
        <f t="shared" si="27"/>
        <v>815479</v>
      </c>
      <c r="X35" s="226">
        <f t="shared" si="27"/>
        <v>59407</v>
      </c>
      <c r="Y35" s="226">
        <f t="shared" si="27"/>
        <v>874886</v>
      </c>
      <c r="Z35" s="363">
        <f t="shared" si="26"/>
        <v>874886</v>
      </c>
      <c r="AB35" s="42"/>
    </row>
    <row r="36" spans="1:29" x14ac:dyDescent="0.25">
      <c r="A36" s="218" t="s">
        <v>321</v>
      </c>
      <c r="B36" s="219">
        <v>0</v>
      </c>
      <c r="C36" s="235">
        <f t="shared" si="24"/>
        <v>0</v>
      </c>
      <c r="D36" s="219">
        <v>0</v>
      </c>
      <c r="E36" s="235">
        <f>SUM(C36:D36)</f>
        <v>0</v>
      </c>
      <c r="F36" s="219"/>
      <c r="G36" s="220">
        <f>SUM(E36:F36)</f>
        <v>0</v>
      </c>
      <c r="H36" s="219">
        <v>7641</v>
      </c>
      <c r="I36" s="235">
        <f>SUM(G36:H36)</f>
        <v>7641</v>
      </c>
      <c r="J36" s="219">
        <v>0</v>
      </c>
      <c r="K36" s="235">
        <f>SUM(I36:J36)</f>
        <v>7641</v>
      </c>
      <c r="L36" s="219">
        <v>0</v>
      </c>
      <c r="M36" s="235">
        <f>SUM(K36:L36)</f>
        <v>7641</v>
      </c>
      <c r="N36" s="219">
        <v>0</v>
      </c>
      <c r="O36" s="235">
        <f>SUM(M36:N36)</f>
        <v>7641</v>
      </c>
      <c r="P36" s="219"/>
      <c r="Q36" s="235">
        <f>SUM(O36:P36)</f>
        <v>7641</v>
      </c>
      <c r="R36" s="219"/>
      <c r="S36" s="235">
        <f>SUM(Q36:R36)</f>
        <v>7641</v>
      </c>
      <c r="T36" s="219">
        <v>0</v>
      </c>
      <c r="U36" s="235">
        <f>SUM(S36:T36)</f>
        <v>7641</v>
      </c>
      <c r="V36" s="219">
        <v>638</v>
      </c>
      <c r="W36" s="235">
        <f>SUM(U36:V36)</f>
        <v>8279</v>
      </c>
      <c r="X36" s="219">
        <v>0</v>
      </c>
      <c r="Y36" s="235">
        <f>SUM(W36:X36)</f>
        <v>8279</v>
      </c>
      <c r="Z36" s="364">
        <f>SUM(B36,D36,F36,H36,J36,L36,N36,P36,R36,T36,V36,X36)</f>
        <v>8279</v>
      </c>
      <c r="AB36" s="42">
        <f>+Összesítő!I62</f>
        <v>8279304</v>
      </c>
    </row>
    <row r="37" spans="1:29" x14ac:dyDescent="0.25">
      <c r="A37" s="218" t="s">
        <v>322</v>
      </c>
      <c r="B37" s="219">
        <v>3000</v>
      </c>
      <c r="C37" s="235">
        <f t="shared" si="24"/>
        <v>3000</v>
      </c>
      <c r="D37" s="219">
        <v>500</v>
      </c>
      <c r="E37" s="235">
        <f>SUM(C37:D37)</f>
        <v>3500</v>
      </c>
      <c r="F37" s="219"/>
      <c r="G37" s="235">
        <f>SUM(E37:F37)</f>
        <v>3500</v>
      </c>
      <c r="H37" s="219">
        <v>0</v>
      </c>
      <c r="I37" s="235">
        <f>SUM(G37:H37)</f>
        <v>3500</v>
      </c>
      <c r="J37" s="219">
        <v>0</v>
      </c>
      <c r="K37" s="235">
        <f>SUM(I37:J37)</f>
        <v>3500</v>
      </c>
      <c r="L37" s="219">
        <v>0</v>
      </c>
      <c r="M37" s="235">
        <f>SUM(K37:L37)</f>
        <v>3500</v>
      </c>
      <c r="N37" s="219">
        <v>0</v>
      </c>
      <c r="O37" s="235">
        <f>SUM(M37:N37)</f>
        <v>3500</v>
      </c>
      <c r="P37" s="219">
        <v>0</v>
      </c>
      <c r="Q37" s="235">
        <f>SUM(O37:P37)</f>
        <v>3500</v>
      </c>
      <c r="R37" s="219">
        <v>10000</v>
      </c>
      <c r="S37" s="235">
        <f>SUM(Q37:R37)</f>
        <v>13500</v>
      </c>
      <c r="T37" s="219">
        <v>6700</v>
      </c>
      <c r="U37" s="235">
        <f>SUM(S37:T37)</f>
        <v>20200</v>
      </c>
      <c r="V37" s="219">
        <v>5447</v>
      </c>
      <c r="W37" s="235">
        <f>SUM(U37:V37)</f>
        <v>25647</v>
      </c>
      <c r="X37" s="219">
        <v>1062</v>
      </c>
      <c r="Y37" s="235">
        <f>SUM(W37:X37)</f>
        <v>26709</v>
      </c>
      <c r="Z37" s="361">
        <f>SUM(B37,D37,F37,H37,J37,L37,N37,P37,R37,T37,V37,X37)</f>
        <v>26709</v>
      </c>
      <c r="AB37" s="42">
        <f>+Összesítő!I67</f>
        <v>26708560</v>
      </c>
    </row>
    <row r="38" spans="1:29" x14ac:dyDescent="0.25">
      <c r="A38" s="218" t="s">
        <v>385</v>
      </c>
      <c r="B38" s="219">
        <v>0</v>
      </c>
      <c r="C38" s="237">
        <f>SUM(B38)</f>
        <v>0</v>
      </c>
      <c r="D38" s="219">
        <v>0</v>
      </c>
      <c r="E38" s="237">
        <f>SUM(C38:D38)</f>
        <v>0</v>
      </c>
      <c r="F38" s="219">
        <v>0</v>
      </c>
      <c r="G38" s="237">
        <f>SUM(E38:F38)</f>
        <v>0</v>
      </c>
      <c r="H38" s="219">
        <v>0</v>
      </c>
      <c r="I38" s="237">
        <f>SUM(G38:H38)</f>
        <v>0</v>
      </c>
      <c r="J38" s="219">
        <v>130</v>
      </c>
      <c r="K38" s="237">
        <f>SUM(I38:J38)</f>
        <v>130</v>
      </c>
      <c r="L38" s="219">
        <v>0</v>
      </c>
      <c r="M38" s="237">
        <f>SUM(K38:L38)</f>
        <v>130</v>
      </c>
      <c r="N38" s="219">
        <v>2000</v>
      </c>
      <c r="O38" s="237">
        <f>SUM(M38:N38)</f>
        <v>2130</v>
      </c>
      <c r="P38" s="219">
        <v>2000</v>
      </c>
      <c r="Q38" s="237">
        <f>SUM(O38:P38)</f>
        <v>4130</v>
      </c>
      <c r="R38" s="219">
        <v>0</v>
      </c>
      <c r="S38" s="237">
        <f>SUM(Q38:R38)</f>
        <v>4130</v>
      </c>
      <c r="T38" s="219">
        <v>1079</v>
      </c>
      <c r="U38" s="237">
        <f>SUM(S38:T38)</f>
        <v>5209</v>
      </c>
      <c r="V38" s="219">
        <v>0</v>
      </c>
      <c r="W38" s="237">
        <f>SUM(U38:V38)</f>
        <v>5209</v>
      </c>
      <c r="X38" s="219">
        <v>0.4</v>
      </c>
      <c r="Y38" s="237">
        <f>SUM(W38:X38)</f>
        <v>5209.3999999999996</v>
      </c>
      <c r="Z38" s="361">
        <f>SUM(B38,D38,F38,H38,J38,L38,N38,P38,R38,T38,V38,X38)</f>
        <v>5209.3999999999996</v>
      </c>
      <c r="AB38" s="42">
        <f>+Összesítő!I72</f>
        <v>5208577</v>
      </c>
    </row>
    <row r="39" spans="1:29" ht="15.75" thickBot="1" x14ac:dyDescent="0.3">
      <c r="A39" s="238" t="s">
        <v>315</v>
      </c>
      <c r="B39" s="219">
        <v>0</v>
      </c>
      <c r="C39" s="237">
        <f>SUM(B39)</f>
        <v>0</v>
      </c>
      <c r="D39" s="219">
        <v>0</v>
      </c>
      <c r="E39" s="237">
        <f>SUM(C39:D39)</f>
        <v>0</v>
      </c>
      <c r="F39" s="219">
        <v>0</v>
      </c>
      <c r="G39" s="237">
        <f>SUM(E39:F39)</f>
        <v>0</v>
      </c>
      <c r="H39" s="219">
        <v>0</v>
      </c>
      <c r="I39" s="237">
        <f>SUM(G39:H39)</f>
        <v>0</v>
      </c>
      <c r="J39" s="219">
        <v>0</v>
      </c>
      <c r="K39" s="237">
        <f>SUM(I39:J39)</f>
        <v>0</v>
      </c>
      <c r="L39" s="219">
        <v>0</v>
      </c>
      <c r="M39" s="237">
        <f>SUM(K39:L39)</f>
        <v>0</v>
      </c>
      <c r="N39" s="219">
        <v>0</v>
      </c>
      <c r="O39" s="237">
        <f>SUM(M39:N39)</f>
        <v>0</v>
      </c>
      <c r="P39" s="219">
        <v>0</v>
      </c>
      <c r="Q39" s="237">
        <f>SUM(O39:P39)</f>
        <v>0</v>
      </c>
      <c r="R39" s="219">
        <v>0</v>
      </c>
      <c r="S39" s="237">
        <f>SUM(Q39:R39)</f>
        <v>0</v>
      </c>
      <c r="T39" s="219">
        <v>0</v>
      </c>
      <c r="U39" s="237">
        <f>SUM(S39:T39)</f>
        <v>0</v>
      </c>
      <c r="V39" s="220">
        <v>0</v>
      </c>
      <c r="W39" s="237">
        <f>SUM(U39:V39)</f>
        <v>0</v>
      </c>
      <c r="X39" s="219">
        <v>0.4</v>
      </c>
      <c r="Y39" s="237">
        <f>SUM(W39:X39)</f>
        <v>0.4</v>
      </c>
      <c r="Z39" s="361">
        <f>SUM(B39,D39,F39,H39,J39,L39,N39,P39,R39,T39,V39,X39)</f>
        <v>0.4</v>
      </c>
      <c r="AB39" s="42"/>
    </row>
    <row r="40" spans="1:29" ht="15.75" thickTop="1" x14ac:dyDescent="0.25">
      <c r="A40" s="359"/>
      <c r="B40" s="226">
        <f t="shared" ref="B40:Y40" si="28">SUM(B36:B39)</f>
        <v>3000</v>
      </c>
      <c r="C40" s="226">
        <f t="shared" si="28"/>
        <v>3000</v>
      </c>
      <c r="D40" s="226">
        <f t="shared" si="28"/>
        <v>500</v>
      </c>
      <c r="E40" s="226">
        <f t="shared" si="28"/>
        <v>3500</v>
      </c>
      <c r="F40" s="226">
        <f t="shared" si="28"/>
        <v>0</v>
      </c>
      <c r="G40" s="226">
        <f t="shared" si="28"/>
        <v>3500</v>
      </c>
      <c r="H40" s="226">
        <f t="shared" si="28"/>
        <v>7641</v>
      </c>
      <c r="I40" s="226">
        <f t="shared" si="28"/>
        <v>11141</v>
      </c>
      <c r="J40" s="226">
        <f t="shared" si="28"/>
        <v>130</v>
      </c>
      <c r="K40" s="226">
        <f t="shared" si="28"/>
        <v>11271</v>
      </c>
      <c r="L40" s="226">
        <f t="shared" si="28"/>
        <v>0</v>
      </c>
      <c r="M40" s="226">
        <f t="shared" si="28"/>
        <v>11271</v>
      </c>
      <c r="N40" s="226">
        <f t="shared" si="28"/>
        <v>2000</v>
      </c>
      <c r="O40" s="226">
        <f t="shared" si="28"/>
        <v>13271</v>
      </c>
      <c r="P40" s="226">
        <f t="shared" si="28"/>
        <v>2000</v>
      </c>
      <c r="Q40" s="226">
        <f t="shared" si="28"/>
        <v>15271</v>
      </c>
      <c r="R40" s="226">
        <f t="shared" si="28"/>
        <v>10000</v>
      </c>
      <c r="S40" s="226">
        <f t="shared" si="28"/>
        <v>25271</v>
      </c>
      <c r="T40" s="226">
        <f t="shared" si="28"/>
        <v>7779</v>
      </c>
      <c r="U40" s="226">
        <f t="shared" si="28"/>
        <v>33050</v>
      </c>
      <c r="V40" s="227">
        <f t="shared" si="28"/>
        <v>6085</v>
      </c>
      <c r="W40" s="226">
        <f t="shared" si="28"/>
        <v>39135</v>
      </c>
      <c r="X40" s="226">
        <f t="shared" si="28"/>
        <v>1062.8000000000002</v>
      </c>
      <c r="Y40" s="226">
        <f t="shared" si="28"/>
        <v>40197.800000000003</v>
      </c>
      <c r="Z40" s="365">
        <f>SUM(B40,D40,F40,H40,J40,L40,N40,P40,R40,T40,V40,X40)</f>
        <v>40197.800000000003</v>
      </c>
      <c r="AB40" s="42"/>
    </row>
    <row r="41" spans="1:29" x14ac:dyDescent="0.25">
      <c r="A41" s="335" t="s">
        <v>189</v>
      </c>
      <c r="B41" s="336">
        <v>12644</v>
      </c>
      <c r="C41" s="226">
        <f>+B41</f>
        <v>12644</v>
      </c>
      <c r="D41" s="232"/>
      <c r="E41" s="226">
        <f>+D41+C41</f>
        <v>12644</v>
      </c>
      <c r="F41" s="232">
        <v>0</v>
      </c>
      <c r="G41" s="226">
        <f>+F41+E41</f>
        <v>12644</v>
      </c>
      <c r="H41" s="232"/>
      <c r="I41" s="226"/>
      <c r="J41" s="232"/>
      <c r="K41" s="226"/>
      <c r="L41" s="232"/>
      <c r="M41" s="226"/>
      <c r="N41" s="232"/>
      <c r="O41" s="226"/>
      <c r="P41" s="232"/>
      <c r="Q41" s="226"/>
      <c r="R41" s="232"/>
      <c r="S41" s="226"/>
      <c r="T41" s="232"/>
      <c r="U41" s="226"/>
      <c r="V41" s="232"/>
      <c r="W41" s="226"/>
      <c r="X41" s="232"/>
      <c r="Y41" s="226"/>
      <c r="Z41" s="366">
        <f>+G41</f>
        <v>12644</v>
      </c>
      <c r="AB41" s="42">
        <f>+Összesítő!I79</f>
        <v>12644490</v>
      </c>
    </row>
    <row r="42" spans="1:29" ht="15.75" thickBot="1" x14ac:dyDescent="0.3">
      <c r="A42" s="360"/>
      <c r="B42" s="225"/>
      <c r="C42" s="235">
        <f>SUM(A42:B42)</f>
        <v>0</v>
      </c>
      <c r="D42" s="225"/>
      <c r="E42" s="235">
        <f>SUM(C42:D42)</f>
        <v>0</v>
      </c>
      <c r="F42" s="225"/>
      <c r="G42" s="235">
        <f>SUM(E42:F42)</f>
        <v>0</v>
      </c>
      <c r="H42" s="225"/>
      <c r="I42" s="235">
        <f>SUM(G42:H42)</f>
        <v>0</v>
      </c>
      <c r="J42" s="225"/>
      <c r="K42" s="235">
        <f>SUM(I42:J42)</f>
        <v>0</v>
      </c>
      <c r="L42" s="225"/>
      <c r="M42" s="235">
        <f>SUM(K42:L42)</f>
        <v>0</v>
      </c>
      <c r="N42" s="225"/>
      <c r="O42" s="235">
        <f>SUM(M42:N42)</f>
        <v>0</v>
      </c>
      <c r="P42" s="225"/>
      <c r="Q42" s="235">
        <f>SUM(O42:P42)</f>
        <v>0</v>
      </c>
      <c r="R42" s="225"/>
      <c r="S42" s="235">
        <f>SUM(Q42:R42)</f>
        <v>0</v>
      </c>
      <c r="T42" s="225"/>
      <c r="U42" s="235">
        <f>SUM(S42:T42)</f>
        <v>0</v>
      </c>
      <c r="V42" s="225"/>
      <c r="W42" s="235">
        <f>SUM(U42:V42)</f>
        <v>0</v>
      </c>
      <c r="X42" s="225">
        <v>0</v>
      </c>
      <c r="Y42" s="220">
        <f>SUM(W42:X42)</f>
        <v>0</v>
      </c>
      <c r="Z42" s="367">
        <f t="shared" si="26"/>
        <v>0</v>
      </c>
      <c r="AB42" s="42">
        <f>+Összesítő!I52</f>
        <v>0</v>
      </c>
    </row>
    <row r="43" spans="1:29" ht="15.75" thickBot="1" x14ac:dyDescent="0.3">
      <c r="A43" s="355" t="s">
        <v>327</v>
      </c>
      <c r="B43" s="234">
        <f>SUM(B35,B40,B42,B41)</f>
        <v>75322</v>
      </c>
      <c r="C43" s="234">
        <f>SUM(C35,C40,C42)</f>
        <v>62678</v>
      </c>
      <c r="D43" s="234">
        <f>SUM(D35,D40,D42)</f>
        <v>58178</v>
      </c>
      <c r="E43" s="234">
        <f>SUM(E35,E40,E42)</f>
        <v>120856</v>
      </c>
      <c r="F43" s="234">
        <f>SUM(F35,F40,F42,F41)</f>
        <v>54031</v>
      </c>
      <c r="G43" s="234">
        <f t="shared" ref="G43:V43" si="29">SUM(G35,G40,G42)</f>
        <v>174887</v>
      </c>
      <c r="H43" s="234">
        <f t="shared" si="29"/>
        <v>92867</v>
      </c>
      <c r="I43" s="234">
        <f t="shared" si="29"/>
        <v>267754</v>
      </c>
      <c r="J43" s="234">
        <f t="shared" si="29"/>
        <v>84561</v>
      </c>
      <c r="K43" s="234">
        <f t="shared" si="29"/>
        <v>352315</v>
      </c>
      <c r="L43" s="234">
        <f t="shared" si="29"/>
        <v>84431</v>
      </c>
      <c r="M43" s="234">
        <f t="shared" si="29"/>
        <v>436746</v>
      </c>
      <c r="N43" s="234">
        <f t="shared" si="29"/>
        <v>87431</v>
      </c>
      <c r="O43" s="234">
        <f t="shared" si="29"/>
        <v>524177</v>
      </c>
      <c r="P43" s="234">
        <f t="shared" si="29"/>
        <v>87712</v>
      </c>
      <c r="Q43" s="234">
        <f t="shared" si="29"/>
        <v>611889</v>
      </c>
      <c r="R43" s="234">
        <f t="shared" si="29"/>
        <v>96878</v>
      </c>
      <c r="S43" s="234">
        <f t="shared" si="29"/>
        <v>708767</v>
      </c>
      <c r="T43" s="234">
        <f t="shared" si="29"/>
        <v>65641</v>
      </c>
      <c r="U43" s="234">
        <f t="shared" si="29"/>
        <v>774408</v>
      </c>
      <c r="V43" s="234">
        <f t="shared" si="29"/>
        <v>80206</v>
      </c>
      <c r="W43" s="234">
        <f>SUM(W35,W40,W42)</f>
        <v>854614</v>
      </c>
      <c r="X43" s="234">
        <f>SUM(X35,X40,X42)</f>
        <v>60469.8</v>
      </c>
      <c r="Y43" s="234">
        <f>SUM(Y35,Y40:Y42)</f>
        <v>915083.8</v>
      </c>
      <c r="Z43" s="239">
        <f>SUM(B43,D43,F43,H43,J43,L43,N43,P43,R43,T43,V43,X43)</f>
        <v>927727.8</v>
      </c>
      <c r="AB43" s="42">
        <f>Összesítő!I138</f>
        <v>927727011</v>
      </c>
      <c r="AC43" s="368">
        <f>SUM(AB28:AB42)</f>
        <v>927727011</v>
      </c>
    </row>
    <row r="44" spans="1:29" x14ac:dyDescent="0.25">
      <c r="A44" s="357" t="s">
        <v>386</v>
      </c>
      <c r="B44" s="220">
        <f t="shared" ref="B44:U44" si="30">B23-B43</f>
        <v>21483.679999999993</v>
      </c>
      <c r="C44" s="220">
        <f t="shared" si="30"/>
        <v>24833.679999999993</v>
      </c>
      <c r="D44" s="220">
        <f t="shared" si="30"/>
        <v>19270.119999999995</v>
      </c>
      <c r="E44" s="220">
        <f t="shared" si="30"/>
        <v>44103.799999999988</v>
      </c>
      <c r="F44" s="220">
        <f t="shared" si="30"/>
        <v>29070.119999999995</v>
      </c>
      <c r="G44" s="220">
        <f t="shared" si="30"/>
        <v>73173.919999999984</v>
      </c>
      <c r="H44" s="220">
        <f t="shared" si="30"/>
        <v>-9334.8800000000047</v>
      </c>
      <c r="I44" s="220">
        <f t="shared" si="30"/>
        <v>63839.039999999979</v>
      </c>
      <c r="J44" s="220">
        <f t="shared" si="30"/>
        <v>26849.119999999995</v>
      </c>
      <c r="K44" s="220">
        <f t="shared" si="30"/>
        <v>90688.160000000033</v>
      </c>
      <c r="L44" s="220">
        <f t="shared" si="30"/>
        <v>799.11999999999534</v>
      </c>
      <c r="M44" s="220">
        <f t="shared" si="30"/>
        <v>91487.280000000028</v>
      </c>
      <c r="N44" s="220">
        <f t="shared" si="30"/>
        <v>-20787.880000000005</v>
      </c>
      <c r="O44" s="220">
        <f t="shared" si="30"/>
        <v>70699.400000000023</v>
      </c>
      <c r="P44" s="220">
        <f t="shared" si="30"/>
        <v>-11862.880000000005</v>
      </c>
      <c r="Q44" s="220">
        <f t="shared" si="30"/>
        <v>58836.520000000019</v>
      </c>
      <c r="R44" s="220">
        <f t="shared" si="30"/>
        <v>-23851.880000000005</v>
      </c>
      <c r="S44" s="220">
        <f t="shared" si="30"/>
        <v>34984.640000000014</v>
      </c>
      <c r="T44" s="220">
        <f t="shared" si="30"/>
        <v>-12499.880000000005</v>
      </c>
      <c r="U44" s="220">
        <f t="shared" si="30"/>
        <v>22484.760000000009</v>
      </c>
      <c r="V44" s="220">
        <f>V23-V43</f>
        <v>-29628.880000000005</v>
      </c>
      <c r="W44" s="220">
        <f>W23-W43</f>
        <v>-7144.1199999999953</v>
      </c>
      <c r="X44" s="220">
        <f>X23-X43</f>
        <v>10493.319999999992</v>
      </c>
      <c r="Y44" s="220">
        <f>Y23-Y43</f>
        <v>3349.1999999999534</v>
      </c>
      <c r="Z44" s="450">
        <f>Z23-Z43</f>
        <v>-0.80000000004656613</v>
      </c>
      <c r="AB44" s="42"/>
    </row>
    <row r="45" spans="1:29" x14ac:dyDescent="0.25">
      <c r="B45" s="451"/>
      <c r="C45" s="451"/>
      <c r="D45" s="451"/>
      <c r="E45" s="451"/>
      <c r="F45" s="451"/>
      <c r="G45" s="451"/>
      <c r="H45" s="451"/>
      <c r="I45" s="451"/>
      <c r="J45" s="451"/>
      <c r="K45" s="451"/>
      <c r="L45" s="451"/>
      <c r="M45" s="451"/>
      <c r="N45" s="451"/>
      <c r="O45" s="451"/>
      <c r="P45" s="451"/>
      <c r="Q45" s="451"/>
      <c r="R45" s="451"/>
      <c r="S45" s="451"/>
      <c r="T45" s="451"/>
      <c r="U45" s="451"/>
      <c r="V45" s="451"/>
      <c r="W45" s="451"/>
      <c r="X45" s="451"/>
      <c r="Y45" s="451"/>
      <c r="Z45" s="451"/>
      <c r="AB45" s="42"/>
    </row>
    <row r="46" spans="1:29" x14ac:dyDescent="0.25">
      <c r="A46" s="193"/>
      <c r="B46" s="447"/>
      <c r="C46" s="447"/>
      <c r="D46" s="447"/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447"/>
      <c r="P46" s="447"/>
      <c r="Q46" s="452"/>
      <c r="R46" s="452"/>
      <c r="S46" s="452"/>
      <c r="T46" s="452"/>
      <c r="U46" s="452"/>
      <c r="V46" s="452"/>
      <c r="W46" s="452"/>
      <c r="X46" s="452"/>
      <c r="Y46" s="452"/>
      <c r="Z46" s="452"/>
      <c r="AB46" s="42"/>
    </row>
    <row r="47" spans="1:29" ht="15.75" thickBot="1" x14ac:dyDescent="0.3">
      <c r="A47" s="242" t="s">
        <v>646</v>
      </c>
      <c r="B47" s="447">
        <v>6901</v>
      </c>
      <c r="C47" s="447" t="s">
        <v>387</v>
      </c>
      <c r="D47" s="451"/>
      <c r="E47" s="447"/>
      <c r="F47" s="447"/>
      <c r="G47" s="447"/>
      <c r="H47" s="447">
        <v>0</v>
      </c>
      <c r="I47" s="447" t="s">
        <v>388</v>
      </c>
      <c r="J47" s="447"/>
      <c r="K47" s="447"/>
      <c r="L47" s="447"/>
      <c r="M47" s="447"/>
      <c r="N47" s="447"/>
      <c r="O47" s="447"/>
      <c r="P47" s="447"/>
      <c r="Q47" s="452"/>
      <c r="R47" s="452"/>
      <c r="S47" s="452"/>
      <c r="T47" s="452"/>
      <c r="U47" s="452"/>
      <c r="V47" s="452"/>
      <c r="W47" s="452"/>
      <c r="X47" s="452"/>
      <c r="Y47" s="453" t="s">
        <v>645</v>
      </c>
      <c r="Z47" s="452"/>
      <c r="AB47" s="42"/>
    </row>
    <row r="48" spans="1:29" ht="15.75" thickBot="1" x14ac:dyDescent="0.3">
      <c r="A48" s="243" t="s">
        <v>389</v>
      </c>
      <c r="B48" s="454">
        <f>B47-B43+B23</f>
        <v>28384.679999999993</v>
      </c>
      <c r="C48" s="454"/>
      <c r="D48" s="454">
        <f>B48-D43+D23</f>
        <v>47654.799999999988</v>
      </c>
      <c r="E48" s="454"/>
      <c r="F48" s="454">
        <f>D48-F43+F23</f>
        <v>76724.919999999984</v>
      </c>
      <c r="G48" s="454"/>
      <c r="H48" s="454">
        <f>F48-H43+H23-H47</f>
        <v>67390.039999999979</v>
      </c>
      <c r="I48" s="454"/>
      <c r="J48" s="454">
        <f>H48-J43+J23</f>
        <v>94239.159999999974</v>
      </c>
      <c r="K48" s="454"/>
      <c r="L48" s="454">
        <f>J48-L43+L23</f>
        <v>95038.27999999997</v>
      </c>
      <c r="M48" s="454"/>
      <c r="N48" s="454">
        <f>L48-N43+N23</f>
        <v>74250.399999999965</v>
      </c>
      <c r="O48" s="454"/>
      <c r="P48" s="454">
        <f>N48-P43+P23</f>
        <v>62387.51999999996</v>
      </c>
      <c r="Q48" s="455"/>
      <c r="R48" s="455">
        <f>P48-R43+R23</f>
        <v>38535.639999999956</v>
      </c>
      <c r="S48" s="455"/>
      <c r="T48" s="455">
        <f>R48-T43+T23</f>
        <v>26035.759999999951</v>
      </c>
      <c r="U48" s="455"/>
      <c r="V48" s="455">
        <f>T48-V43+V23</f>
        <v>-3593.1200000000536</v>
      </c>
      <c r="W48" s="455"/>
      <c r="X48" s="455">
        <f>(V48-X43+X23)</f>
        <v>6900.1999999999389</v>
      </c>
      <c r="Y48" s="455"/>
      <c r="Z48" s="455">
        <f>X48</f>
        <v>6900.1999999999389</v>
      </c>
      <c r="AB48" s="42"/>
    </row>
    <row r="49" spans="1:26" x14ac:dyDescent="0.25">
      <c r="A49" t="s">
        <v>390</v>
      </c>
      <c r="Q49" s="241"/>
      <c r="R49" s="241"/>
      <c r="S49" s="241"/>
      <c r="T49" s="241"/>
      <c r="U49" s="241"/>
      <c r="V49" s="241"/>
      <c r="W49" s="241"/>
      <c r="X49" s="241"/>
      <c r="Y49" s="241"/>
      <c r="Z49" s="241"/>
    </row>
    <row r="51" spans="1:26" x14ac:dyDescent="0.25">
      <c r="A51" t="s">
        <v>391</v>
      </c>
      <c r="B51">
        <v>0.12</v>
      </c>
      <c r="D51">
        <v>0.08</v>
      </c>
      <c r="F51">
        <v>0.08</v>
      </c>
      <c r="H51">
        <v>0.08</v>
      </c>
      <c r="J51">
        <v>0.08</v>
      </c>
      <c r="L51">
        <v>0.08</v>
      </c>
      <c r="N51">
        <v>0.08</v>
      </c>
      <c r="P51">
        <v>0.08</v>
      </c>
      <c r="R51">
        <v>0.08</v>
      </c>
      <c r="T51">
        <v>0.08</v>
      </c>
      <c r="V51">
        <v>0.08</v>
      </c>
      <c r="X51">
        <v>0.08</v>
      </c>
    </row>
    <row r="52" spans="1:26" x14ac:dyDescent="0.25">
      <c r="A52" t="s">
        <v>419</v>
      </c>
    </row>
    <row r="60" spans="1:26" x14ac:dyDescent="0.25">
      <c r="M60" t="s">
        <v>723</v>
      </c>
      <c r="P60" s="242" t="s">
        <v>392</v>
      </c>
      <c r="W60" t="s">
        <v>393</v>
      </c>
    </row>
    <row r="61" spans="1:26" x14ac:dyDescent="0.25">
      <c r="P61" t="s">
        <v>394</v>
      </c>
      <c r="W61" t="s">
        <v>395</v>
      </c>
    </row>
  </sheetData>
  <mergeCells count="30">
    <mergeCell ref="A26:A27"/>
    <mergeCell ref="B26:C26"/>
    <mergeCell ref="D26:E26"/>
    <mergeCell ref="F26:G26"/>
    <mergeCell ref="H26:I26"/>
    <mergeCell ref="J26:K26"/>
    <mergeCell ref="X8:Y8"/>
    <mergeCell ref="Z8:Z9"/>
    <mergeCell ref="X26:Y26"/>
    <mergeCell ref="Z26:Z27"/>
    <mergeCell ref="L26:M26"/>
    <mergeCell ref="N26:O26"/>
    <mergeCell ref="P26:Q26"/>
    <mergeCell ref="R26:S26"/>
    <mergeCell ref="T26:U26"/>
    <mergeCell ref="V26:W26"/>
    <mergeCell ref="Y25:Z25"/>
    <mergeCell ref="L8:M8"/>
    <mergeCell ref="N8:O8"/>
    <mergeCell ref="P8:Q8"/>
    <mergeCell ref="R8:S8"/>
    <mergeCell ref="T8:U8"/>
    <mergeCell ref="V8:W8"/>
    <mergeCell ref="A2:K2"/>
    <mergeCell ref="A8:A9"/>
    <mergeCell ref="B8:C8"/>
    <mergeCell ref="D8:E8"/>
    <mergeCell ref="F8:G8"/>
    <mergeCell ref="H8:I8"/>
    <mergeCell ref="J8:K8"/>
  </mergeCells>
  <pageMargins left="0.25" right="0.25" top="0.75" bottom="0.75" header="0.3" footer="0.3"/>
  <pageSetup paperSize="9" scale="47" orientation="landscape" r:id="rId1"/>
  <headerFooter>
    <oddHeader>&amp;R17.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showRuler="0" zoomScaleNormal="100" workbookViewId="0">
      <selection activeCell="G23" sqref="G23"/>
    </sheetView>
  </sheetViews>
  <sheetFormatPr defaultRowHeight="15" x14ac:dyDescent="0.25"/>
  <cols>
    <col min="1" max="1" width="11.28515625" customWidth="1"/>
    <col min="2" max="2" width="4.28515625" customWidth="1"/>
    <col min="3" max="3" width="38" customWidth="1"/>
    <col min="4" max="4" width="7.42578125" customWidth="1"/>
    <col min="5" max="5" width="19.140625" customWidth="1"/>
  </cols>
  <sheetData>
    <row r="1" spans="1:5" ht="15.75" x14ac:dyDescent="0.25">
      <c r="A1" s="621"/>
      <c r="B1" s="622"/>
      <c r="C1" s="622"/>
      <c r="D1" s="622"/>
      <c r="E1" s="622"/>
    </row>
    <row r="2" spans="1:5" ht="15.75" x14ac:dyDescent="0.25">
      <c r="A2" s="623" t="s">
        <v>396</v>
      </c>
      <c r="B2" s="623"/>
      <c r="C2" s="623"/>
      <c r="D2" s="623"/>
      <c r="E2" s="623"/>
    </row>
    <row r="3" spans="1:5" ht="18.75" x14ac:dyDescent="0.3">
      <c r="A3" s="511" t="s">
        <v>397</v>
      </c>
      <c r="B3" s="511"/>
      <c r="C3" s="511"/>
      <c r="D3" s="511"/>
      <c r="E3" s="511"/>
    </row>
    <row r="4" spans="1:5" ht="15.75" x14ac:dyDescent="0.25">
      <c r="A4" s="624" t="s">
        <v>398</v>
      </c>
      <c r="B4" s="624"/>
      <c r="C4" s="624"/>
      <c r="D4" s="624"/>
      <c r="E4" s="624"/>
    </row>
    <row r="5" spans="1:5" ht="15.75" x14ac:dyDescent="0.25">
      <c r="A5" s="89"/>
      <c r="B5" s="89"/>
      <c r="C5" s="89"/>
      <c r="D5" s="89"/>
      <c r="E5" s="89"/>
    </row>
    <row r="6" spans="1:5" ht="15.75" x14ac:dyDescent="0.25">
      <c r="A6" s="89"/>
      <c r="B6" s="244"/>
      <c r="C6" s="244"/>
      <c r="D6" s="244"/>
      <c r="E6" s="244"/>
    </row>
    <row r="7" spans="1:5" ht="15.75" x14ac:dyDescent="0.25">
      <c r="A7" t="s">
        <v>205</v>
      </c>
      <c r="B7" s="245"/>
      <c r="C7" s="245"/>
      <c r="D7" s="245"/>
      <c r="E7" s="370" t="s">
        <v>178</v>
      </c>
    </row>
    <row r="8" spans="1:5" ht="16.5" thickBot="1" x14ac:dyDescent="0.3">
      <c r="A8" s="246"/>
      <c r="B8" s="247"/>
      <c r="C8" s="247"/>
      <c r="D8" s="247"/>
      <c r="E8" s="248"/>
    </row>
    <row r="9" spans="1:5" ht="15.75" x14ac:dyDescent="0.25">
      <c r="A9" s="249"/>
      <c r="B9" s="250"/>
      <c r="C9" s="251" t="s">
        <v>282</v>
      </c>
      <c r="D9" s="250"/>
      <c r="E9" s="252">
        <f>SUM(E8:E8)</f>
        <v>0</v>
      </c>
    </row>
    <row r="13" spans="1:5" x14ac:dyDescent="0.25">
      <c r="A13" t="s">
        <v>399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paperSize="9" orientation="portrait" r:id="rId1"/>
  <headerFooter>
    <oddHeader>&amp;R18. melléklet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showRuler="0" topLeftCell="A4" zoomScale="71" zoomScaleNormal="71" zoomScalePageLayoutView="85" workbookViewId="0">
      <selection activeCell="T6" sqref="T6"/>
    </sheetView>
  </sheetViews>
  <sheetFormatPr defaultRowHeight="15" x14ac:dyDescent="0.25"/>
  <cols>
    <col min="1" max="1" width="24.42578125" style="42" customWidth="1"/>
    <col min="2" max="3" width="14.7109375" style="42" customWidth="1"/>
    <col min="4" max="4" width="13.7109375" style="42" customWidth="1"/>
    <col min="5" max="6" width="16.85546875" style="42" customWidth="1"/>
    <col min="7" max="7" width="17.28515625" style="42" customWidth="1"/>
    <col min="8" max="8" width="16.140625" style="42" customWidth="1"/>
    <col min="9" max="9" width="15.7109375" style="42" customWidth="1"/>
    <col min="10" max="10" width="13.7109375" style="42" customWidth="1"/>
    <col min="11" max="12" width="16.85546875" style="42" customWidth="1"/>
    <col min="13" max="13" width="17.28515625" style="42" customWidth="1"/>
    <col min="14" max="14" width="16.7109375" style="42" customWidth="1"/>
    <col min="15" max="15" width="15.7109375" style="42" customWidth="1"/>
    <col min="16" max="16" width="14.7109375" style="42" customWidth="1"/>
    <col min="17" max="18" width="17.28515625" style="42" customWidth="1"/>
    <col min="19" max="19" width="17.42578125" style="42" customWidth="1"/>
    <col min="20" max="20" width="20.7109375" style="42" customWidth="1"/>
    <col min="21" max="22" width="9.140625" style="42"/>
    <col min="23" max="23" width="17.28515625" style="42" customWidth="1"/>
    <col min="24" max="265" width="9.140625" style="42"/>
    <col min="266" max="266" width="24.42578125" style="42" customWidth="1"/>
    <col min="267" max="267" width="16.140625" style="42" customWidth="1"/>
    <col min="268" max="268" width="16.85546875" style="42" customWidth="1"/>
    <col min="269" max="269" width="17.28515625" style="42" customWidth="1"/>
    <col min="270" max="270" width="16.140625" style="42" customWidth="1"/>
    <col min="271" max="271" width="16.85546875" style="42" customWidth="1"/>
    <col min="272" max="272" width="17.28515625" style="42" customWidth="1"/>
    <col min="273" max="273" width="17.7109375" style="42" customWidth="1"/>
    <col min="274" max="274" width="17.28515625" style="42" customWidth="1"/>
    <col min="275" max="275" width="17.42578125" style="42" customWidth="1"/>
    <col min="276" max="276" width="22.140625" style="42" customWidth="1"/>
    <col min="277" max="278" width="9.140625" style="42"/>
    <col min="279" max="279" width="17.28515625" style="42" customWidth="1"/>
    <col min="280" max="521" width="9.140625" style="42"/>
    <col min="522" max="522" width="24.42578125" style="42" customWidth="1"/>
    <col min="523" max="523" width="16.140625" style="42" customWidth="1"/>
    <col min="524" max="524" width="16.85546875" style="42" customWidth="1"/>
    <col min="525" max="525" width="17.28515625" style="42" customWidth="1"/>
    <col min="526" max="526" width="16.140625" style="42" customWidth="1"/>
    <col min="527" max="527" width="16.85546875" style="42" customWidth="1"/>
    <col min="528" max="528" width="17.28515625" style="42" customWidth="1"/>
    <col min="529" max="529" width="17.7109375" style="42" customWidth="1"/>
    <col min="530" max="530" width="17.28515625" style="42" customWidth="1"/>
    <col min="531" max="531" width="17.42578125" style="42" customWidth="1"/>
    <col min="532" max="532" width="22.140625" style="42" customWidth="1"/>
    <col min="533" max="534" width="9.140625" style="42"/>
    <col min="535" max="535" width="17.28515625" style="42" customWidth="1"/>
    <col min="536" max="777" width="9.140625" style="42"/>
    <col min="778" max="778" width="24.42578125" style="42" customWidth="1"/>
    <col min="779" max="779" width="16.140625" style="42" customWidth="1"/>
    <col min="780" max="780" width="16.85546875" style="42" customWidth="1"/>
    <col min="781" max="781" width="17.28515625" style="42" customWidth="1"/>
    <col min="782" max="782" width="16.140625" style="42" customWidth="1"/>
    <col min="783" max="783" width="16.85546875" style="42" customWidth="1"/>
    <col min="784" max="784" width="17.28515625" style="42" customWidth="1"/>
    <col min="785" max="785" width="17.7109375" style="42" customWidth="1"/>
    <col min="786" max="786" width="17.28515625" style="42" customWidth="1"/>
    <col min="787" max="787" width="17.42578125" style="42" customWidth="1"/>
    <col min="788" max="788" width="22.140625" style="42" customWidth="1"/>
    <col min="789" max="790" width="9.140625" style="42"/>
    <col min="791" max="791" width="17.28515625" style="42" customWidth="1"/>
    <col min="792" max="1033" width="9.140625" style="42"/>
    <col min="1034" max="1034" width="24.42578125" style="42" customWidth="1"/>
    <col min="1035" max="1035" width="16.140625" style="42" customWidth="1"/>
    <col min="1036" max="1036" width="16.85546875" style="42" customWidth="1"/>
    <col min="1037" max="1037" width="17.28515625" style="42" customWidth="1"/>
    <col min="1038" max="1038" width="16.140625" style="42" customWidth="1"/>
    <col min="1039" max="1039" width="16.85546875" style="42" customWidth="1"/>
    <col min="1040" max="1040" width="17.28515625" style="42" customWidth="1"/>
    <col min="1041" max="1041" width="17.7109375" style="42" customWidth="1"/>
    <col min="1042" max="1042" width="17.28515625" style="42" customWidth="1"/>
    <col min="1043" max="1043" width="17.42578125" style="42" customWidth="1"/>
    <col min="1044" max="1044" width="22.140625" style="42" customWidth="1"/>
    <col min="1045" max="1046" width="9.140625" style="42"/>
    <col min="1047" max="1047" width="17.28515625" style="42" customWidth="1"/>
    <col min="1048" max="1289" width="9.140625" style="42"/>
    <col min="1290" max="1290" width="24.42578125" style="42" customWidth="1"/>
    <col min="1291" max="1291" width="16.140625" style="42" customWidth="1"/>
    <col min="1292" max="1292" width="16.85546875" style="42" customWidth="1"/>
    <col min="1293" max="1293" width="17.28515625" style="42" customWidth="1"/>
    <col min="1294" max="1294" width="16.140625" style="42" customWidth="1"/>
    <col min="1295" max="1295" width="16.85546875" style="42" customWidth="1"/>
    <col min="1296" max="1296" width="17.28515625" style="42" customWidth="1"/>
    <col min="1297" max="1297" width="17.7109375" style="42" customWidth="1"/>
    <col min="1298" max="1298" width="17.28515625" style="42" customWidth="1"/>
    <col min="1299" max="1299" width="17.42578125" style="42" customWidth="1"/>
    <col min="1300" max="1300" width="22.140625" style="42" customWidth="1"/>
    <col min="1301" max="1302" width="9.140625" style="42"/>
    <col min="1303" max="1303" width="17.28515625" style="42" customWidth="1"/>
    <col min="1304" max="1545" width="9.140625" style="42"/>
    <col min="1546" max="1546" width="24.42578125" style="42" customWidth="1"/>
    <col min="1547" max="1547" width="16.140625" style="42" customWidth="1"/>
    <col min="1548" max="1548" width="16.85546875" style="42" customWidth="1"/>
    <col min="1549" max="1549" width="17.28515625" style="42" customWidth="1"/>
    <col min="1550" max="1550" width="16.140625" style="42" customWidth="1"/>
    <col min="1551" max="1551" width="16.85546875" style="42" customWidth="1"/>
    <col min="1552" max="1552" width="17.28515625" style="42" customWidth="1"/>
    <col min="1553" max="1553" width="17.7109375" style="42" customWidth="1"/>
    <col min="1554" max="1554" width="17.28515625" style="42" customWidth="1"/>
    <col min="1555" max="1555" width="17.42578125" style="42" customWidth="1"/>
    <col min="1556" max="1556" width="22.140625" style="42" customWidth="1"/>
    <col min="1557" max="1558" width="9.140625" style="42"/>
    <col min="1559" max="1559" width="17.28515625" style="42" customWidth="1"/>
    <col min="1560" max="1801" width="9.140625" style="42"/>
    <col min="1802" max="1802" width="24.42578125" style="42" customWidth="1"/>
    <col min="1803" max="1803" width="16.140625" style="42" customWidth="1"/>
    <col min="1804" max="1804" width="16.85546875" style="42" customWidth="1"/>
    <col min="1805" max="1805" width="17.28515625" style="42" customWidth="1"/>
    <col min="1806" max="1806" width="16.140625" style="42" customWidth="1"/>
    <col min="1807" max="1807" width="16.85546875" style="42" customWidth="1"/>
    <col min="1808" max="1808" width="17.28515625" style="42" customWidth="1"/>
    <col min="1809" max="1809" width="17.7109375" style="42" customWidth="1"/>
    <col min="1810" max="1810" width="17.28515625" style="42" customWidth="1"/>
    <col min="1811" max="1811" width="17.42578125" style="42" customWidth="1"/>
    <col min="1812" max="1812" width="22.140625" style="42" customWidth="1"/>
    <col min="1813" max="1814" width="9.140625" style="42"/>
    <col min="1815" max="1815" width="17.28515625" style="42" customWidth="1"/>
    <col min="1816" max="2057" width="9.140625" style="42"/>
    <col min="2058" max="2058" width="24.42578125" style="42" customWidth="1"/>
    <col min="2059" max="2059" width="16.140625" style="42" customWidth="1"/>
    <col min="2060" max="2060" width="16.85546875" style="42" customWidth="1"/>
    <col min="2061" max="2061" width="17.28515625" style="42" customWidth="1"/>
    <col min="2062" max="2062" width="16.140625" style="42" customWidth="1"/>
    <col min="2063" max="2063" width="16.85546875" style="42" customWidth="1"/>
    <col min="2064" max="2064" width="17.28515625" style="42" customWidth="1"/>
    <col min="2065" max="2065" width="17.7109375" style="42" customWidth="1"/>
    <col min="2066" max="2066" width="17.28515625" style="42" customWidth="1"/>
    <col min="2067" max="2067" width="17.42578125" style="42" customWidth="1"/>
    <col min="2068" max="2068" width="22.140625" style="42" customWidth="1"/>
    <col min="2069" max="2070" width="9.140625" style="42"/>
    <col min="2071" max="2071" width="17.28515625" style="42" customWidth="1"/>
    <col min="2072" max="2313" width="9.140625" style="42"/>
    <col min="2314" max="2314" width="24.42578125" style="42" customWidth="1"/>
    <col min="2315" max="2315" width="16.140625" style="42" customWidth="1"/>
    <col min="2316" max="2316" width="16.85546875" style="42" customWidth="1"/>
    <col min="2317" max="2317" width="17.28515625" style="42" customWidth="1"/>
    <col min="2318" max="2318" width="16.140625" style="42" customWidth="1"/>
    <col min="2319" max="2319" width="16.85546875" style="42" customWidth="1"/>
    <col min="2320" max="2320" width="17.28515625" style="42" customWidth="1"/>
    <col min="2321" max="2321" width="17.7109375" style="42" customWidth="1"/>
    <col min="2322" max="2322" width="17.28515625" style="42" customWidth="1"/>
    <col min="2323" max="2323" width="17.42578125" style="42" customWidth="1"/>
    <col min="2324" max="2324" width="22.140625" style="42" customWidth="1"/>
    <col min="2325" max="2326" width="9.140625" style="42"/>
    <col min="2327" max="2327" width="17.28515625" style="42" customWidth="1"/>
    <col min="2328" max="2569" width="9.140625" style="42"/>
    <col min="2570" max="2570" width="24.42578125" style="42" customWidth="1"/>
    <col min="2571" max="2571" width="16.140625" style="42" customWidth="1"/>
    <col min="2572" max="2572" width="16.85546875" style="42" customWidth="1"/>
    <col min="2573" max="2573" width="17.28515625" style="42" customWidth="1"/>
    <col min="2574" max="2574" width="16.140625" style="42" customWidth="1"/>
    <col min="2575" max="2575" width="16.85546875" style="42" customWidth="1"/>
    <col min="2576" max="2576" width="17.28515625" style="42" customWidth="1"/>
    <col min="2577" max="2577" width="17.7109375" style="42" customWidth="1"/>
    <col min="2578" max="2578" width="17.28515625" style="42" customWidth="1"/>
    <col min="2579" max="2579" width="17.42578125" style="42" customWidth="1"/>
    <col min="2580" max="2580" width="22.140625" style="42" customWidth="1"/>
    <col min="2581" max="2582" width="9.140625" style="42"/>
    <col min="2583" max="2583" width="17.28515625" style="42" customWidth="1"/>
    <col min="2584" max="2825" width="9.140625" style="42"/>
    <col min="2826" max="2826" width="24.42578125" style="42" customWidth="1"/>
    <col min="2827" max="2827" width="16.140625" style="42" customWidth="1"/>
    <col min="2828" max="2828" width="16.85546875" style="42" customWidth="1"/>
    <col min="2829" max="2829" width="17.28515625" style="42" customWidth="1"/>
    <col min="2830" max="2830" width="16.140625" style="42" customWidth="1"/>
    <col min="2831" max="2831" width="16.85546875" style="42" customWidth="1"/>
    <col min="2832" max="2832" width="17.28515625" style="42" customWidth="1"/>
    <col min="2833" max="2833" width="17.7109375" style="42" customWidth="1"/>
    <col min="2834" max="2834" width="17.28515625" style="42" customWidth="1"/>
    <col min="2835" max="2835" width="17.42578125" style="42" customWidth="1"/>
    <col min="2836" max="2836" width="22.140625" style="42" customWidth="1"/>
    <col min="2837" max="2838" width="9.140625" style="42"/>
    <col min="2839" max="2839" width="17.28515625" style="42" customWidth="1"/>
    <col min="2840" max="3081" width="9.140625" style="42"/>
    <col min="3082" max="3082" width="24.42578125" style="42" customWidth="1"/>
    <col min="3083" max="3083" width="16.140625" style="42" customWidth="1"/>
    <col min="3084" max="3084" width="16.85546875" style="42" customWidth="1"/>
    <col min="3085" max="3085" width="17.28515625" style="42" customWidth="1"/>
    <col min="3086" max="3086" width="16.140625" style="42" customWidth="1"/>
    <col min="3087" max="3087" width="16.85546875" style="42" customWidth="1"/>
    <col min="3088" max="3088" width="17.28515625" style="42" customWidth="1"/>
    <col min="3089" max="3089" width="17.7109375" style="42" customWidth="1"/>
    <col min="3090" max="3090" width="17.28515625" style="42" customWidth="1"/>
    <col min="3091" max="3091" width="17.42578125" style="42" customWidth="1"/>
    <col min="3092" max="3092" width="22.140625" style="42" customWidth="1"/>
    <col min="3093" max="3094" width="9.140625" style="42"/>
    <col min="3095" max="3095" width="17.28515625" style="42" customWidth="1"/>
    <col min="3096" max="3337" width="9.140625" style="42"/>
    <col min="3338" max="3338" width="24.42578125" style="42" customWidth="1"/>
    <col min="3339" max="3339" width="16.140625" style="42" customWidth="1"/>
    <col min="3340" max="3340" width="16.85546875" style="42" customWidth="1"/>
    <col min="3341" max="3341" width="17.28515625" style="42" customWidth="1"/>
    <col min="3342" max="3342" width="16.140625" style="42" customWidth="1"/>
    <col min="3343" max="3343" width="16.85546875" style="42" customWidth="1"/>
    <col min="3344" max="3344" width="17.28515625" style="42" customWidth="1"/>
    <col min="3345" max="3345" width="17.7109375" style="42" customWidth="1"/>
    <col min="3346" max="3346" width="17.28515625" style="42" customWidth="1"/>
    <col min="3347" max="3347" width="17.42578125" style="42" customWidth="1"/>
    <col min="3348" max="3348" width="22.140625" style="42" customWidth="1"/>
    <col min="3349" max="3350" width="9.140625" style="42"/>
    <col min="3351" max="3351" width="17.28515625" style="42" customWidth="1"/>
    <col min="3352" max="3593" width="9.140625" style="42"/>
    <col min="3594" max="3594" width="24.42578125" style="42" customWidth="1"/>
    <col min="3595" max="3595" width="16.140625" style="42" customWidth="1"/>
    <col min="3596" max="3596" width="16.85546875" style="42" customWidth="1"/>
    <col min="3597" max="3597" width="17.28515625" style="42" customWidth="1"/>
    <col min="3598" max="3598" width="16.140625" style="42" customWidth="1"/>
    <col min="3599" max="3599" width="16.85546875" style="42" customWidth="1"/>
    <col min="3600" max="3600" width="17.28515625" style="42" customWidth="1"/>
    <col min="3601" max="3601" width="17.7109375" style="42" customWidth="1"/>
    <col min="3602" max="3602" width="17.28515625" style="42" customWidth="1"/>
    <col min="3603" max="3603" width="17.42578125" style="42" customWidth="1"/>
    <col min="3604" max="3604" width="22.140625" style="42" customWidth="1"/>
    <col min="3605" max="3606" width="9.140625" style="42"/>
    <col min="3607" max="3607" width="17.28515625" style="42" customWidth="1"/>
    <col min="3608" max="3849" width="9.140625" style="42"/>
    <col min="3850" max="3850" width="24.42578125" style="42" customWidth="1"/>
    <col min="3851" max="3851" width="16.140625" style="42" customWidth="1"/>
    <col min="3852" max="3852" width="16.85546875" style="42" customWidth="1"/>
    <col min="3853" max="3853" width="17.28515625" style="42" customWidth="1"/>
    <col min="3854" max="3854" width="16.140625" style="42" customWidth="1"/>
    <col min="3855" max="3855" width="16.85546875" style="42" customWidth="1"/>
    <col min="3856" max="3856" width="17.28515625" style="42" customWidth="1"/>
    <col min="3857" max="3857" width="17.7109375" style="42" customWidth="1"/>
    <col min="3858" max="3858" width="17.28515625" style="42" customWidth="1"/>
    <col min="3859" max="3859" width="17.42578125" style="42" customWidth="1"/>
    <col min="3860" max="3860" width="22.140625" style="42" customWidth="1"/>
    <col min="3861" max="3862" width="9.140625" style="42"/>
    <col min="3863" max="3863" width="17.28515625" style="42" customWidth="1"/>
    <col min="3864" max="4105" width="9.140625" style="42"/>
    <col min="4106" max="4106" width="24.42578125" style="42" customWidth="1"/>
    <col min="4107" max="4107" width="16.140625" style="42" customWidth="1"/>
    <col min="4108" max="4108" width="16.85546875" style="42" customWidth="1"/>
    <col min="4109" max="4109" width="17.28515625" style="42" customWidth="1"/>
    <col min="4110" max="4110" width="16.140625" style="42" customWidth="1"/>
    <col min="4111" max="4111" width="16.85546875" style="42" customWidth="1"/>
    <col min="4112" max="4112" width="17.28515625" style="42" customWidth="1"/>
    <col min="4113" max="4113" width="17.7109375" style="42" customWidth="1"/>
    <col min="4114" max="4114" width="17.28515625" style="42" customWidth="1"/>
    <col min="4115" max="4115" width="17.42578125" style="42" customWidth="1"/>
    <col min="4116" max="4116" width="22.140625" style="42" customWidth="1"/>
    <col min="4117" max="4118" width="9.140625" style="42"/>
    <col min="4119" max="4119" width="17.28515625" style="42" customWidth="1"/>
    <col min="4120" max="4361" width="9.140625" style="42"/>
    <col min="4362" max="4362" width="24.42578125" style="42" customWidth="1"/>
    <col min="4363" max="4363" width="16.140625" style="42" customWidth="1"/>
    <col min="4364" max="4364" width="16.85546875" style="42" customWidth="1"/>
    <col min="4365" max="4365" width="17.28515625" style="42" customWidth="1"/>
    <col min="4366" max="4366" width="16.140625" style="42" customWidth="1"/>
    <col min="4367" max="4367" width="16.85546875" style="42" customWidth="1"/>
    <col min="4368" max="4368" width="17.28515625" style="42" customWidth="1"/>
    <col min="4369" max="4369" width="17.7109375" style="42" customWidth="1"/>
    <col min="4370" max="4370" width="17.28515625" style="42" customWidth="1"/>
    <col min="4371" max="4371" width="17.42578125" style="42" customWidth="1"/>
    <col min="4372" max="4372" width="22.140625" style="42" customWidth="1"/>
    <col min="4373" max="4374" width="9.140625" style="42"/>
    <col min="4375" max="4375" width="17.28515625" style="42" customWidth="1"/>
    <col min="4376" max="4617" width="9.140625" style="42"/>
    <col min="4618" max="4618" width="24.42578125" style="42" customWidth="1"/>
    <col min="4619" max="4619" width="16.140625" style="42" customWidth="1"/>
    <col min="4620" max="4620" width="16.85546875" style="42" customWidth="1"/>
    <col min="4621" max="4621" width="17.28515625" style="42" customWidth="1"/>
    <col min="4622" max="4622" width="16.140625" style="42" customWidth="1"/>
    <col min="4623" max="4623" width="16.85546875" style="42" customWidth="1"/>
    <col min="4624" max="4624" width="17.28515625" style="42" customWidth="1"/>
    <col min="4625" max="4625" width="17.7109375" style="42" customWidth="1"/>
    <col min="4626" max="4626" width="17.28515625" style="42" customWidth="1"/>
    <col min="4627" max="4627" width="17.42578125" style="42" customWidth="1"/>
    <col min="4628" max="4628" width="22.140625" style="42" customWidth="1"/>
    <col min="4629" max="4630" width="9.140625" style="42"/>
    <col min="4631" max="4631" width="17.28515625" style="42" customWidth="1"/>
    <col min="4632" max="4873" width="9.140625" style="42"/>
    <col min="4874" max="4874" width="24.42578125" style="42" customWidth="1"/>
    <col min="4875" max="4875" width="16.140625" style="42" customWidth="1"/>
    <col min="4876" max="4876" width="16.85546875" style="42" customWidth="1"/>
    <col min="4877" max="4877" width="17.28515625" style="42" customWidth="1"/>
    <col min="4878" max="4878" width="16.140625" style="42" customWidth="1"/>
    <col min="4879" max="4879" width="16.85546875" style="42" customWidth="1"/>
    <col min="4880" max="4880" width="17.28515625" style="42" customWidth="1"/>
    <col min="4881" max="4881" width="17.7109375" style="42" customWidth="1"/>
    <col min="4882" max="4882" width="17.28515625" style="42" customWidth="1"/>
    <col min="4883" max="4883" width="17.42578125" style="42" customWidth="1"/>
    <col min="4884" max="4884" width="22.140625" style="42" customWidth="1"/>
    <col min="4885" max="4886" width="9.140625" style="42"/>
    <col min="4887" max="4887" width="17.28515625" style="42" customWidth="1"/>
    <col min="4888" max="5129" width="9.140625" style="42"/>
    <col min="5130" max="5130" width="24.42578125" style="42" customWidth="1"/>
    <col min="5131" max="5131" width="16.140625" style="42" customWidth="1"/>
    <col min="5132" max="5132" width="16.85546875" style="42" customWidth="1"/>
    <col min="5133" max="5133" width="17.28515625" style="42" customWidth="1"/>
    <col min="5134" max="5134" width="16.140625" style="42" customWidth="1"/>
    <col min="5135" max="5135" width="16.85546875" style="42" customWidth="1"/>
    <col min="5136" max="5136" width="17.28515625" style="42" customWidth="1"/>
    <col min="5137" max="5137" width="17.7109375" style="42" customWidth="1"/>
    <col min="5138" max="5138" width="17.28515625" style="42" customWidth="1"/>
    <col min="5139" max="5139" width="17.42578125" style="42" customWidth="1"/>
    <col min="5140" max="5140" width="22.140625" style="42" customWidth="1"/>
    <col min="5141" max="5142" width="9.140625" style="42"/>
    <col min="5143" max="5143" width="17.28515625" style="42" customWidth="1"/>
    <col min="5144" max="5385" width="9.140625" style="42"/>
    <col min="5386" max="5386" width="24.42578125" style="42" customWidth="1"/>
    <col min="5387" max="5387" width="16.140625" style="42" customWidth="1"/>
    <col min="5388" max="5388" width="16.85546875" style="42" customWidth="1"/>
    <col min="5389" max="5389" width="17.28515625" style="42" customWidth="1"/>
    <col min="5390" max="5390" width="16.140625" style="42" customWidth="1"/>
    <col min="5391" max="5391" width="16.85546875" style="42" customWidth="1"/>
    <col min="5392" max="5392" width="17.28515625" style="42" customWidth="1"/>
    <col min="5393" max="5393" width="17.7109375" style="42" customWidth="1"/>
    <col min="5394" max="5394" width="17.28515625" style="42" customWidth="1"/>
    <col min="5395" max="5395" width="17.42578125" style="42" customWidth="1"/>
    <col min="5396" max="5396" width="22.140625" style="42" customWidth="1"/>
    <col min="5397" max="5398" width="9.140625" style="42"/>
    <col min="5399" max="5399" width="17.28515625" style="42" customWidth="1"/>
    <col min="5400" max="5641" width="9.140625" style="42"/>
    <col min="5642" max="5642" width="24.42578125" style="42" customWidth="1"/>
    <col min="5643" max="5643" width="16.140625" style="42" customWidth="1"/>
    <col min="5644" max="5644" width="16.85546875" style="42" customWidth="1"/>
    <col min="5645" max="5645" width="17.28515625" style="42" customWidth="1"/>
    <col min="5646" max="5646" width="16.140625" style="42" customWidth="1"/>
    <col min="5647" max="5647" width="16.85546875" style="42" customWidth="1"/>
    <col min="5648" max="5648" width="17.28515625" style="42" customWidth="1"/>
    <col min="5649" max="5649" width="17.7109375" style="42" customWidth="1"/>
    <col min="5650" max="5650" width="17.28515625" style="42" customWidth="1"/>
    <col min="5651" max="5651" width="17.42578125" style="42" customWidth="1"/>
    <col min="5652" max="5652" width="22.140625" style="42" customWidth="1"/>
    <col min="5653" max="5654" width="9.140625" style="42"/>
    <col min="5655" max="5655" width="17.28515625" style="42" customWidth="1"/>
    <col min="5656" max="5897" width="9.140625" style="42"/>
    <col min="5898" max="5898" width="24.42578125" style="42" customWidth="1"/>
    <col min="5899" max="5899" width="16.140625" style="42" customWidth="1"/>
    <col min="5900" max="5900" width="16.85546875" style="42" customWidth="1"/>
    <col min="5901" max="5901" width="17.28515625" style="42" customWidth="1"/>
    <col min="5902" max="5902" width="16.140625" style="42" customWidth="1"/>
    <col min="5903" max="5903" width="16.85546875" style="42" customWidth="1"/>
    <col min="5904" max="5904" width="17.28515625" style="42" customWidth="1"/>
    <col min="5905" max="5905" width="17.7109375" style="42" customWidth="1"/>
    <col min="5906" max="5906" width="17.28515625" style="42" customWidth="1"/>
    <col min="5907" max="5907" width="17.42578125" style="42" customWidth="1"/>
    <col min="5908" max="5908" width="22.140625" style="42" customWidth="1"/>
    <col min="5909" max="5910" width="9.140625" style="42"/>
    <col min="5911" max="5911" width="17.28515625" style="42" customWidth="1"/>
    <col min="5912" max="6153" width="9.140625" style="42"/>
    <col min="6154" max="6154" width="24.42578125" style="42" customWidth="1"/>
    <col min="6155" max="6155" width="16.140625" style="42" customWidth="1"/>
    <col min="6156" max="6156" width="16.85546875" style="42" customWidth="1"/>
    <col min="6157" max="6157" width="17.28515625" style="42" customWidth="1"/>
    <col min="6158" max="6158" width="16.140625" style="42" customWidth="1"/>
    <col min="6159" max="6159" width="16.85546875" style="42" customWidth="1"/>
    <col min="6160" max="6160" width="17.28515625" style="42" customWidth="1"/>
    <col min="6161" max="6161" width="17.7109375" style="42" customWidth="1"/>
    <col min="6162" max="6162" width="17.28515625" style="42" customWidth="1"/>
    <col min="6163" max="6163" width="17.42578125" style="42" customWidth="1"/>
    <col min="6164" max="6164" width="22.140625" style="42" customWidth="1"/>
    <col min="6165" max="6166" width="9.140625" style="42"/>
    <col min="6167" max="6167" width="17.28515625" style="42" customWidth="1"/>
    <col min="6168" max="6409" width="9.140625" style="42"/>
    <col min="6410" max="6410" width="24.42578125" style="42" customWidth="1"/>
    <col min="6411" max="6411" width="16.140625" style="42" customWidth="1"/>
    <col min="6412" max="6412" width="16.85546875" style="42" customWidth="1"/>
    <col min="6413" max="6413" width="17.28515625" style="42" customWidth="1"/>
    <col min="6414" max="6414" width="16.140625" style="42" customWidth="1"/>
    <col min="6415" max="6415" width="16.85546875" style="42" customWidth="1"/>
    <col min="6416" max="6416" width="17.28515625" style="42" customWidth="1"/>
    <col min="6417" max="6417" width="17.7109375" style="42" customWidth="1"/>
    <col min="6418" max="6418" width="17.28515625" style="42" customWidth="1"/>
    <col min="6419" max="6419" width="17.42578125" style="42" customWidth="1"/>
    <col min="6420" max="6420" width="22.140625" style="42" customWidth="1"/>
    <col min="6421" max="6422" width="9.140625" style="42"/>
    <col min="6423" max="6423" width="17.28515625" style="42" customWidth="1"/>
    <col min="6424" max="6665" width="9.140625" style="42"/>
    <col min="6666" max="6666" width="24.42578125" style="42" customWidth="1"/>
    <col min="6667" max="6667" width="16.140625" style="42" customWidth="1"/>
    <col min="6668" max="6668" width="16.85546875" style="42" customWidth="1"/>
    <col min="6669" max="6669" width="17.28515625" style="42" customWidth="1"/>
    <col min="6670" max="6670" width="16.140625" style="42" customWidth="1"/>
    <col min="6671" max="6671" width="16.85546875" style="42" customWidth="1"/>
    <col min="6672" max="6672" width="17.28515625" style="42" customWidth="1"/>
    <col min="6673" max="6673" width="17.7109375" style="42" customWidth="1"/>
    <col min="6674" max="6674" width="17.28515625" style="42" customWidth="1"/>
    <col min="6675" max="6675" width="17.42578125" style="42" customWidth="1"/>
    <col min="6676" max="6676" width="22.140625" style="42" customWidth="1"/>
    <col min="6677" max="6678" width="9.140625" style="42"/>
    <col min="6679" max="6679" width="17.28515625" style="42" customWidth="1"/>
    <col min="6680" max="6921" width="9.140625" style="42"/>
    <col min="6922" max="6922" width="24.42578125" style="42" customWidth="1"/>
    <col min="6923" max="6923" width="16.140625" style="42" customWidth="1"/>
    <col min="6924" max="6924" width="16.85546875" style="42" customWidth="1"/>
    <col min="6925" max="6925" width="17.28515625" style="42" customWidth="1"/>
    <col min="6926" max="6926" width="16.140625" style="42" customWidth="1"/>
    <col min="6927" max="6927" width="16.85546875" style="42" customWidth="1"/>
    <col min="6928" max="6928" width="17.28515625" style="42" customWidth="1"/>
    <col min="6929" max="6929" width="17.7109375" style="42" customWidth="1"/>
    <col min="6930" max="6930" width="17.28515625" style="42" customWidth="1"/>
    <col min="6931" max="6931" width="17.42578125" style="42" customWidth="1"/>
    <col min="6932" max="6932" width="22.140625" style="42" customWidth="1"/>
    <col min="6933" max="6934" width="9.140625" style="42"/>
    <col min="6935" max="6935" width="17.28515625" style="42" customWidth="1"/>
    <col min="6936" max="7177" width="9.140625" style="42"/>
    <col min="7178" max="7178" width="24.42578125" style="42" customWidth="1"/>
    <col min="7179" max="7179" width="16.140625" style="42" customWidth="1"/>
    <col min="7180" max="7180" width="16.85546875" style="42" customWidth="1"/>
    <col min="7181" max="7181" width="17.28515625" style="42" customWidth="1"/>
    <col min="7182" max="7182" width="16.140625" style="42" customWidth="1"/>
    <col min="7183" max="7183" width="16.85546875" style="42" customWidth="1"/>
    <col min="7184" max="7184" width="17.28515625" style="42" customWidth="1"/>
    <col min="7185" max="7185" width="17.7109375" style="42" customWidth="1"/>
    <col min="7186" max="7186" width="17.28515625" style="42" customWidth="1"/>
    <col min="7187" max="7187" width="17.42578125" style="42" customWidth="1"/>
    <col min="7188" max="7188" width="22.140625" style="42" customWidth="1"/>
    <col min="7189" max="7190" width="9.140625" style="42"/>
    <col min="7191" max="7191" width="17.28515625" style="42" customWidth="1"/>
    <col min="7192" max="7433" width="9.140625" style="42"/>
    <col min="7434" max="7434" width="24.42578125" style="42" customWidth="1"/>
    <col min="7435" max="7435" width="16.140625" style="42" customWidth="1"/>
    <col min="7436" max="7436" width="16.85546875" style="42" customWidth="1"/>
    <col min="7437" max="7437" width="17.28515625" style="42" customWidth="1"/>
    <col min="7438" max="7438" width="16.140625" style="42" customWidth="1"/>
    <col min="7439" max="7439" width="16.85546875" style="42" customWidth="1"/>
    <col min="7440" max="7440" width="17.28515625" style="42" customWidth="1"/>
    <col min="7441" max="7441" width="17.7109375" style="42" customWidth="1"/>
    <col min="7442" max="7442" width="17.28515625" style="42" customWidth="1"/>
    <col min="7443" max="7443" width="17.42578125" style="42" customWidth="1"/>
    <col min="7444" max="7444" width="22.140625" style="42" customWidth="1"/>
    <col min="7445" max="7446" width="9.140625" style="42"/>
    <col min="7447" max="7447" width="17.28515625" style="42" customWidth="1"/>
    <col min="7448" max="7689" width="9.140625" style="42"/>
    <col min="7690" max="7690" width="24.42578125" style="42" customWidth="1"/>
    <col min="7691" max="7691" width="16.140625" style="42" customWidth="1"/>
    <col min="7692" max="7692" width="16.85546875" style="42" customWidth="1"/>
    <col min="7693" max="7693" width="17.28515625" style="42" customWidth="1"/>
    <col min="7694" max="7694" width="16.140625" style="42" customWidth="1"/>
    <col min="7695" max="7695" width="16.85546875" style="42" customWidth="1"/>
    <col min="7696" max="7696" width="17.28515625" style="42" customWidth="1"/>
    <col min="7697" max="7697" width="17.7109375" style="42" customWidth="1"/>
    <col min="7698" max="7698" width="17.28515625" style="42" customWidth="1"/>
    <col min="7699" max="7699" width="17.42578125" style="42" customWidth="1"/>
    <col min="7700" max="7700" width="22.140625" style="42" customWidth="1"/>
    <col min="7701" max="7702" width="9.140625" style="42"/>
    <col min="7703" max="7703" width="17.28515625" style="42" customWidth="1"/>
    <col min="7704" max="7945" width="9.140625" style="42"/>
    <col min="7946" max="7946" width="24.42578125" style="42" customWidth="1"/>
    <col min="7947" max="7947" width="16.140625" style="42" customWidth="1"/>
    <col min="7948" max="7948" width="16.85546875" style="42" customWidth="1"/>
    <col min="7949" max="7949" width="17.28515625" style="42" customWidth="1"/>
    <col min="7950" max="7950" width="16.140625" style="42" customWidth="1"/>
    <col min="7951" max="7951" width="16.85546875" style="42" customWidth="1"/>
    <col min="7952" max="7952" width="17.28515625" style="42" customWidth="1"/>
    <col min="7953" max="7953" width="17.7109375" style="42" customWidth="1"/>
    <col min="7954" max="7954" width="17.28515625" style="42" customWidth="1"/>
    <col min="7955" max="7955" width="17.42578125" style="42" customWidth="1"/>
    <col min="7956" max="7956" width="22.140625" style="42" customWidth="1"/>
    <col min="7957" max="7958" width="9.140625" style="42"/>
    <col min="7959" max="7959" width="17.28515625" style="42" customWidth="1"/>
    <col min="7960" max="8201" width="9.140625" style="42"/>
    <col min="8202" max="8202" width="24.42578125" style="42" customWidth="1"/>
    <col min="8203" max="8203" width="16.140625" style="42" customWidth="1"/>
    <col min="8204" max="8204" width="16.85546875" style="42" customWidth="1"/>
    <col min="8205" max="8205" width="17.28515625" style="42" customWidth="1"/>
    <col min="8206" max="8206" width="16.140625" style="42" customWidth="1"/>
    <col min="8207" max="8207" width="16.85546875" style="42" customWidth="1"/>
    <col min="8208" max="8208" width="17.28515625" style="42" customWidth="1"/>
    <col min="8209" max="8209" width="17.7109375" style="42" customWidth="1"/>
    <col min="8210" max="8210" width="17.28515625" style="42" customWidth="1"/>
    <col min="8211" max="8211" width="17.42578125" style="42" customWidth="1"/>
    <col min="8212" max="8212" width="22.140625" style="42" customWidth="1"/>
    <col min="8213" max="8214" width="9.140625" style="42"/>
    <col min="8215" max="8215" width="17.28515625" style="42" customWidth="1"/>
    <col min="8216" max="8457" width="9.140625" style="42"/>
    <col min="8458" max="8458" width="24.42578125" style="42" customWidth="1"/>
    <col min="8459" max="8459" width="16.140625" style="42" customWidth="1"/>
    <col min="8460" max="8460" width="16.85546875" style="42" customWidth="1"/>
    <col min="8461" max="8461" width="17.28515625" style="42" customWidth="1"/>
    <col min="8462" max="8462" width="16.140625" style="42" customWidth="1"/>
    <col min="8463" max="8463" width="16.85546875" style="42" customWidth="1"/>
    <col min="8464" max="8464" width="17.28515625" style="42" customWidth="1"/>
    <col min="8465" max="8465" width="17.7109375" style="42" customWidth="1"/>
    <col min="8466" max="8466" width="17.28515625" style="42" customWidth="1"/>
    <col min="8467" max="8467" width="17.42578125" style="42" customWidth="1"/>
    <col min="8468" max="8468" width="22.140625" style="42" customWidth="1"/>
    <col min="8469" max="8470" width="9.140625" style="42"/>
    <col min="8471" max="8471" width="17.28515625" style="42" customWidth="1"/>
    <col min="8472" max="8713" width="9.140625" style="42"/>
    <col min="8714" max="8714" width="24.42578125" style="42" customWidth="1"/>
    <col min="8715" max="8715" width="16.140625" style="42" customWidth="1"/>
    <col min="8716" max="8716" width="16.85546875" style="42" customWidth="1"/>
    <col min="8717" max="8717" width="17.28515625" style="42" customWidth="1"/>
    <col min="8718" max="8718" width="16.140625" style="42" customWidth="1"/>
    <col min="8719" max="8719" width="16.85546875" style="42" customWidth="1"/>
    <col min="8720" max="8720" width="17.28515625" style="42" customWidth="1"/>
    <col min="8721" max="8721" width="17.7109375" style="42" customWidth="1"/>
    <col min="8722" max="8722" width="17.28515625" style="42" customWidth="1"/>
    <col min="8723" max="8723" width="17.42578125" style="42" customWidth="1"/>
    <col min="8724" max="8724" width="22.140625" style="42" customWidth="1"/>
    <col min="8725" max="8726" width="9.140625" style="42"/>
    <col min="8727" max="8727" width="17.28515625" style="42" customWidth="1"/>
    <col min="8728" max="8969" width="9.140625" style="42"/>
    <col min="8970" max="8970" width="24.42578125" style="42" customWidth="1"/>
    <col min="8971" max="8971" width="16.140625" style="42" customWidth="1"/>
    <col min="8972" max="8972" width="16.85546875" style="42" customWidth="1"/>
    <col min="8973" max="8973" width="17.28515625" style="42" customWidth="1"/>
    <col min="8974" max="8974" width="16.140625" style="42" customWidth="1"/>
    <col min="8975" max="8975" width="16.85546875" style="42" customWidth="1"/>
    <col min="8976" max="8976" width="17.28515625" style="42" customWidth="1"/>
    <col min="8977" max="8977" width="17.7109375" style="42" customWidth="1"/>
    <col min="8978" max="8978" width="17.28515625" style="42" customWidth="1"/>
    <col min="8979" max="8979" width="17.42578125" style="42" customWidth="1"/>
    <col min="8980" max="8980" width="22.140625" style="42" customWidth="1"/>
    <col min="8981" max="8982" width="9.140625" style="42"/>
    <col min="8983" max="8983" width="17.28515625" style="42" customWidth="1"/>
    <col min="8984" max="9225" width="9.140625" style="42"/>
    <col min="9226" max="9226" width="24.42578125" style="42" customWidth="1"/>
    <col min="9227" max="9227" width="16.140625" style="42" customWidth="1"/>
    <col min="9228" max="9228" width="16.85546875" style="42" customWidth="1"/>
    <col min="9229" max="9229" width="17.28515625" style="42" customWidth="1"/>
    <col min="9230" max="9230" width="16.140625" style="42" customWidth="1"/>
    <col min="9231" max="9231" width="16.85546875" style="42" customWidth="1"/>
    <col min="9232" max="9232" width="17.28515625" style="42" customWidth="1"/>
    <col min="9233" max="9233" width="17.7109375" style="42" customWidth="1"/>
    <col min="9234" max="9234" width="17.28515625" style="42" customWidth="1"/>
    <col min="9235" max="9235" width="17.42578125" style="42" customWidth="1"/>
    <col min="9236" max="9236" width="22.140625" style="42" customWidth="1"/>
    <col min="9237" max="9238" width="9.140625" style="42"/>
    <col min="9239" max="9239" width="17.28515625" style="42" customWidth="1"/>
    <col min="9240" max="9481" width="9.140625" style="42"/>
    <col min="9482" max="9482" width="24.42578125" style="42" customWidth="1"/>
    <col min="9483" max="9483" width="16.140625" style="42" customWidth="1"/>
    <col min="9484" max="9484" width="16.85546875" style="42" customWidth="1"/>
    <col min="9485" max="9485" width="17.28515625" style="42" customWidth="1"/>
    <col min="9486" max="9486" width="16.140625" style="42" customWidth="1"/>
    <col min="9487" max="9487" width="16.85546875" style="42" customWidth="1"/>
    <col min="9488" max="9488" width="17.28515625" style="42" customWidth="1"/>
    <col min="9489" max="9489" width="17.7109375" style="42" customWidth="1"/>
    <col min="9490" max="9490" width="17.28515625" style="42" customWidth="1"/>
    <col min="9491" max="9491" width="17.42578125" style="42" customWidth="1"/>
    <col min="9492" max="9492" width="22.140625" style="42" customWidth="1"/>
    <col min="9493" max="9494" width="9.140625" style="42"/>
    <col min="9495" max="9495" width="17.28515625" style="42" customWidth="1"/>
    <col min="9496" max="9737" width="9.140625" style="42"/>
    <col min="9738" max="9738" width="24.42578125" style="42" customWidth="1"/>
    <col min="9739" max="9739" width="16.140625" style="42" customWidth="1"/>
    <col min="9740" max="9740" width="16.85546875" style="42" customWidth="1"/>
    <col min="9741" max="9741" width="17.28515625" style="42" customWidth="1"/>
    <col min="9742" max="9742" width="16.140625" style="42" customWidth="1"/>
    <col min="9743" max="9743" width="16.85546875" style="42" customWidth="1"/>
    <col min="9744" max="9744" width="17.28515625" style="42" customWidth="1"/>
    <col min="9745" max="9745" width="17.7109375" style="42" customWidth="1"/>
    <col min="9746" max="9746" width="17.28515625" style="42" customWidth="1"/>
    <col min="9747" max="9747" width="17.42578125" style="42" customWidth="1"/>
    <col min="9748" max="9748" width="22.140625" style="42" customWidth="1"/>
    <col min="9749" max="9750" width="9.140625" style="42"/>
    <col min="9751" max="9751" width="17.28515625" style="42" customWidth="1"/>
    <col min="9752" max="9993" width="9.140625" style="42"/>
    <col min="9994" max="9994" width="24.42578125" style="42" customWidth="1"/>
    <col min="9995" max="9995" width="16.140625" style="42" customWidth="1"/>
    <col min="9996" max="9996" width="16.85546875" style="42" customWidth="1"/>
    <col min="9997" max="9997" width="17.28515625" style="42" customWidth="1"/>
    <col min="9998" max="9998" width="16.140625" style="42" customWidth="1"/>
    <col min="9999" max="9999" width="16.85546875" style="42" customWidth="1"/>
    <col min="10000" max="10000" width="17.28515625" style="42" customWidth="1"/>
    <col min="10001" max="10001" width="17.7109375" style="42" customWidth="1"/>
    <col min="10002" max="10002" width="17.28515625" style="42" customWidth="1"/>
    <col min="10003" max="10003" width="17.42578125" style="42" customWidth="1"/>
    <col min="10004" max="10004" width="22.140625" style="42" customWidth="1"/>
    <col min="10005" max="10006" width="9.140625" style="42"/>
    <col min="10007" max="10007" width="17.28515625" style="42" customWidth="1"/>
    <col min="10008" max="10249" width="9.140625" style="42"/>
    <col min="10250" max="10250" width="24.42578125" style="42" customWidth="1"/>
    <col min="10251" max="10251" width="16.140625" style="42" customWidth="1"/>
    <col min="10252" max="10252" width="16.85546875" style="42" customWidth="1"/>
    <col min="10253" max="10253" width="17.28515625" style="42" customWidth="1"/>
    <col min="10254" max="10254" width="16.140625" style="42" customWidth="1"/>
    <col min="10255" max="10255" width="16.85546875" style="42" customWidth="1"/>
    <col min="10256" max="10256" width="17.28515625" style="42" customWidth="1"/>
    <col min="10257" max="10257" width="17.7109375" style="42" customWidth="1"/>
    <col min="10258" max="10258" width="17.28515625" style="42" customWidth="1"/>
    <col min="10259" max="10259" width="17.42578125" style="42" customWidth="1"/>
    <col min="10260" max="10260" width="22.140625" style="42" customWidth="1"/>
    <col min="10261" max="10262" width="9.140625" style="42"/>
    <col min="10263" max="10263" width="17.28515625" style="42" customWidth="1"/>
    <col min="10264" max="10505" width="9.140625" style="42"/>
    <col min="10506" max="10506" width="24.42578125" style="42" customWidth="1"/>
    <col min="10507" max="10507" width="16.140625" style="42" customWidth="1"/>
    <col min="10508" max="10508" width="16.85546875" style="42" customWidth="1"/>
    <col min="10509" max="10509" width="17.28515625" style="42" customWidth="1"/>
    <col min="10510" max="10510" width="16.140625" style="42" customWidth="1"/>
    <col min="10511" max="10511" width="16.85546875" style="42" customWidth="1"/>
    <col min="10512" max="10512" width="17.28515625" style="42" customWidth="1"/>
    <col min="10513" max="10513" width="17.7109375" style="42" customWidth="1"/>
    <col min="10514" max="10514" width="17.28515625" style="42" customWidth="1"/>
    <col min="10515" max="10515" width="17.42578125" style="42" customWidth="1"/>
    <col min="10516" max="10516" width="22.140625" style="42" customWidth="1"/>
    <col min="10517" max="10518" width="9.140625" style="42"/>
    <col min="10519" max="10519" width="17.28515625" style="42" customWidth="1"/>
    <col min="10520" max="10761" width="9.140625" style="42"/>
    <col min="10762" max="10762" width="24.42578125" style="42" customWidth="1"/>
    <col min="10763" max="10763" width="16.140625" style="42" customWidth="1"/>
    <col min="10764" max="10764" width="16.85546875" style="42" customWidth="1"/>
    <col min="10765" max="10765" width="17.28515625" style="42" customWidth="1"/>
    <col min="10766" max="10766" width="16.140625" style="42" customWidth="1"/>
    <col min="10767" max="10767" width="16.85546875" style="42" customWidth="1"/>
    <col min="10768" max="10768" width="17.28515625" style="42" customWidth="1"/>
    <col min="10769" max="10769" width="17.7109375" style="42" customWidth="1"/>
    <col min="10770" max="10770" width="17.28515625" style="42" customWidth="1"/>
    <col min="10771" max="10771" width="17.42578125" style="42" customWidth="1"/>
    <col min="10772" max="10772" width="22.140625" style="42" customWidth="1"/>
    <col min="10773" max="10774" width="9.140625" style="42"/>
    <col min="10775" max="10775" width="17.28515625" style="42" customWidth="1"/>
    <col min="10776" max="11017" width="9.140625" style="42"/>
    <col min="11018" max="11018" width="24.42578125" style="42" customWidth="1"/>
    <col min="11019" max="11019" width="16.140625" style="42" customWidth="1"/>
    <col min="11020" max="11020" width="16.85546875" style="42" customWidth="1"/>
    <col min="11021" max="11021" width="17.28515625" style="42" customWidth="1"/>
    <col min="11022" max="11022" width="16.140625" style="42" customWidth="1"/>
    <col min="11023" max="11023" width="16.85546875" style="42" customWidth="1"/>
    <col min="11024" max="11024" width="17.28515625" style="42" customWidth="1"/>
    <col min="11025" max="11025" width="17.7109375" style="42" customWidth="1"/>
    <col min="11026" max="11026" width="17.28515625" style="42" customWidth="1"/>
    <col min="11027" max="11027" width="17.42578125" style="42" customWidth="1"/>
    <col min="11028" max="11028" width="22.140625" style="42" customWidth="1"/>
    <col min="11029" max="11030" width="9.140625" style="42"/>
    <col min="11031" max="11031" width="17.28515625" style="42" customWidth="1"/>
    <col min="11032" max="11273" width="9.140625" style="42"/>
    <col min="11274" max="11274" width="24.42578125" style="42" customWidth="1"/>
    <col min="11275" max="11275" width="16.140625" style="42" customWidth="1"/>
    <col min="11276" max="11276" width="16.85546875" style="42" customWidth="1"/>
    <col min="11277" max="11277" width="17.28515625" style="42" customWidth="1"/>
    <col min="11278" max="11278" width="16.140625" style="42" customWidth="1"/>
    <col min="11279" max="11279" width="16.85546875" style="42" customWidth="1"/>
    <col min="11280" max="11280" width="17.28515625" style="42" customWidth="1"/>
    <col min="11281" max="11281" width="17.7109375" style="42" customWidth="1"/>
    <col min="11282" max="11282" width="17.28515625" style="42" customWidth="1"/>
    <col min="11283" max="11283" width="17.42578125" style="42" customWidth="1"/>
    <col min="11284" max="11284" width="22.140625" style="42" customWidth="1"/>
    <col min="11285" max="11286" width="9.140625" style="42"/>
    <col min="11287" max="11287" width="17.28515625" style="42" customWidth="1"/>
    <col min="11288" max="11529" width="9.140625" style="42"/>
    <col min="11530" max="11530" width="24.42578125" style="42" customWidth="1"/>
    <col min="11531" max="11531" width="16.140625" style="42" customWidth="1"/>
    <col min="11532" max="11532" width="16.85546875" style="42" customWidth="1"/>
    <col min="11533" max="11533" width="17.28515625" style="42" customWidth="1"/>
    <col min="11534" max="11534" width="16.140625" style="42" customWidth="1"/>
    <col min="11535" max="11535" width="16.85546875" style="42" customWidth="1"/>
    <col min="11536" max="11536" width="17.28515625" style="42" customWidth="1"/>
    <col min="11537" max="11537" width="17.7109375" style="42" customWidth="1"/>
    <col min="11538" max="11538" width="17.28515625" style="42" customWidth="1"/>
    <col min="11539" max="11539" width="17.42578125" style="42" customWidth="1"/>
    <col min="11540" max="11540" width="22.140625" style="42" customWidth="1"/>
    <col min="11541" max="11542" width="9.140625" style="42"/>
    <col min="11543" max="11543" width="17.28515625" style="42" customWidth="1"/>
    <col min="11544" max="11785" width="9.140625" style="42"/>
    <col min="11786" max="11786" width="24.42578125" style="42" customWidth="1"/>
    <col min="11787" max="11787" width="16.140625" style="42" customWidth="1"/>
    <col min="11788" max="11788" width="16.85546875" style="42" customWidth="1"/>
    <col min="11789" max="11789" width="17.28515625" style="42" customWidth="1"/>
    <col min="11790" max="11790" width="16.140625" style="42" customWidth="1"/>
    <col min="11791" max="11791" width="16.85546875" style="42" customWidth="1"/>
    <col min="11792" max="11792" width="17.28515625" style="42" customWidth="1"/>
    <col min="11793" max="11793" width="17.7109375" style="42" customWidth="1"/>
    <col min="11794" max="11794" width="17.28515625" style="42" customWidth="1"/>
    <col min="11795" max="11795" width="17.42578125" style="42" customWidth="1"/>
    <col min="11796" max="11796" width="22.140625" style="42" customWidth="1"/>
    <col min="11797" max="11798" width="9.140625" style="42"/>
    <col min="11799" max="11799" width="17.28515625" style="42" customWidth="1"/>
    <col min="11800" max="12041" width="9.140625" style="42"/>
    <col min="12042" max="12042" width="24.42578125" style="42" customWidth="1"/>
    <col min="12043" max="12043" width="16.140625" style="42" customWidth="1"/>
    <col min="12044" max="12044" width="16.85546875" style="42" customWidth="1"/>
    <col min="12045" max="12045" width="17.28515625" style="42" customWidth="1"/>
    <col min="12046" max="12046" width="16.140625" style="42" customWidth="1"/>
    <col min="12047" max="12047" width="16.85546875" style="42" customWidth="1"/>
    <col min="12048" max="12048" width="17.28515625" style="42" customWidth="1"/>
    <col min="12049" max="12049" width="17.7109375" style="42" customWidth="1"/>
    <col min="12050" max="12050" width="17.28515625" style="42" customWidth="1"/>
    <col min="12051" max="12051" width="17.42578125" style="42" customWidth="1"/>
    <col min="12052" max="12052" width="22.140625" style="42" customWidth="1"/>
    <col min="12053" max="12054" width="9.140625" style="42"/>
    <col min="12055" max="12055" width="17.28515625" style="42" customWidth="1"/>
    <col min="12056" max="12297" width="9.140625" style="42"/>
    <col min="12298" max="12298" width="24.42578125" style="42" customWidth="1"/>
    <col min="12299" max="12299" width="16.140625" style="42" customWidth="1"/>
    <col min="12300" max="12300" width="16.85546875" style="42" customWidth="1"/>
    <col min="12301" max="12301" width="17.28515625" style="42" customWidth="1"/>
    <col min="12302" max="12302" width="16.140625" style="42" customWidth="1"/>
    <col min="12303" max="12303" width="16.85546875" style="42" customWidth="1"/>
    <col min="12304" max="12304" width="17.28515625" style="42" customWidth="1"/>
    <col min="12305" max="12305" width="17.7109375" style="42" customWidth="1"/>
    <col min="12306" max="12306" width="17.28515625" style="42" customWidth="1"/>
    <col min="12307" max="12307" width="17.42578125" style="42" customWidth="1"/>
    <col min="12308" max="12308" width="22.140625" style="42" customWidth="1"/>
    <col min="12309" max="12310" width="9.140625" style="42"/>
    <col min="12311" max="12311" width="17.28515625" style="42" customWidth="1"/>
    <col min="12312" max="12553" width="9.140625" style="42"/>
    <col min="12554" max="12554" width="24.42578125" style="42" customWidth="1"/>
    <col min="12555" max="12555" width="16.140625" style="42" customWidth="1"/>
    <col min="12556" max="12556" width="16.85546875" style="42" customWidth="1"/>
    <col min="12557" max="12557" width="17.28515625" style="42" customWidth="1"/>
    <col min="12558" max="12558" width="16.140625" style="42" customWidth="1"/>
    <col min="12559" max="12559" width="16.85546875" style="42" customWidth="1"/>
    <col min="12560" max="12560" width="17.28515625" style="42" customWidth="1"/>
    <col min="12561" max="12561" width="17.7109375" style="42" customWidth="1"/>
    <col min="12562" max="12562" width="17.28515625" style="42" customWidth="1"/>
    <col min="12563" max="12563" width="17.42578125" style="42" customWidth="1"/>
    <col min="12564" max="12564" width="22.140625" style="42" customWidth="1"/>
    <col min="12565" max="12566" width="9.140625" style="42"/>
    <col min="12567" max="12567" width="17.28515625" style="42" customWidth="1"/>
    <col min="12568" max="12809" width="9.140625" style="42"/>
    <col min="12810" max="12810" width="24.42578125" style="42" customWidth="1"/>
    <col min="12811" max="12811" width="16.140625" style="42" customWidth="1"/>
    <col min="12812" max="12812" width="16.85546875" style="42" customWidth="1"/>
    <col min="12813" max="12813" width="17.28515625" style="42" customWidth="1"/>
    <col min="12814" max="12814" width="16.140625" style="42" customWidth="1"/>
    <col min="12815" max="12815" width="16.85546875" style="42" customWidth="1"/>
    <col min="12816" max="12816" width="17.28515625" style="42" customWidth="1"/>
    <col min="12817" max="12817" width="17.7109375" style="42" customWidth="1"/>
    <col min="12818" max="12818" width="17.28515625" style="42" customWidth="1"/>
    <col min="12819" max="12819" width="17.42578125" style="42" customWidth="1"/>
    <col min="12820" max="12820" width="22.140625" style="42" customWidth="1"/>
    <col min="12821" max="12822" width="9.140625" style="42"/>
    <col min="12823" max="12823" width="17.28515625" style="42" customWidth="1"/>
    <col min="12824" max="13065" width="9.140625" style="42"/>
    <col min="13066" max="13066" width="24.42578125" style="42" customWidth="1"/>
    <col min="13067" max="13067" width="16.140625" style="42" customWidth="1"/>
    <col min="13068" max="13068" width="16.85546875" style="42" customWidth="1"/>
    <col min="13069" max="13069" width="17.28515625" style="42" customWidth="1"/>
    <col min="13070" max="13070" width="16.140625" style="42" customWidth="1"/>
    <col min="13071" max="13071" width="16.85546875" style="42" customWidth="1"/>
    <col min="13072" max="13072" width="17.28515625" style="42" customWidth="1"/>
    <col min="13073" max="13073" width="17.7109375" style="42" customWidth="1"/>
    <col min="13074" max="13074" width="17.28515625" style="42" customWidth="1"/>
    <col min="13075" max="13075" width="17.42578125" style="42" customWidth="1"/>
    <col min="13076" max="13076" width="22.140625" style="42" customWidth="1"/>
    <col min="13077" max="13078" width="9.140625" style="42"/>
    <col min="13079" max="13079" width="17.28515625" style="42" customWidth="1"/>
    <col min="13080" max="13321" width="9.140625" style="42"/>
    <col min="13322" max="13322" width="24.42578125" style="42" customWidth="1"/>
    <col min="13323" max="13323" width="16.140625" style="42" customWidth="1"/>
    <col min="13324" max="13324" width="16.85546875" style="42" customWidth="1"/>
    <col min="13325" max="13325" width="17.28515625" style="42" customWidth="1"/>
    <col min="13326" max="13326" width="16.140625" style="42" customWidth="1"/>
    <col min="13327" max="13327" width="16.85546875" style="42" customWidth="1"/>
    <col min="13328" max="13328" width="17.28515625" style="42" customWidth="1"/>
    <col min="13329" max="13329" width="17.7109375" style="42" customWidth="1"/>
    <col min="13330" max="13330" width="17.28515625" style="42" customWidth="1"/>
    <col min="13331" max="13331" width="17.42578125" style="42" customWidth="1"/>
    <col min="13332" max="13332" width="22.140625" style="42" customWidth="1"/>
    <col min="13333" max="13334" width="9.140625" style="42"/>
    <col min="13335" max="13335" width="17.28515625" style="42" customWidth="1"/>
    <col min="13336" max="13577" width="9.140625" style="42"/>
    <col min="13578" max="13578" width="24.42578125" style="42" customWidth="1"/>
    <col min="13579" max="13579" width="16.140625" style="42" customWidth="1"/>
    <col min="13580" max="13580" width="16.85546875" style="42" customWidth="1"/>
    <col min="13581" max="13581" width="17.28515625" style="42" customWidth="1"/>
    <col min="13582" max="13582" width="16.140625" style="42" customWidth="1"/>
    <col min="13583" max="13583" width="16.85546875" style="42" customWidth="1"/>
    <col min="13584" max="13584" width="17.28515625" style="42" customWidth="1"/>
    <col min="13585" max="13585" width="17.7109375" style="42" customWidth="1"/>
    <col min="13586" max="13586" width="17.28515625" style="42" customWidth="1"/>
    <col min="13587" max="13587" width="17.42578125" style="42" customWidth="1"/>
    <col min="13588" max="13588" width="22.140625" style="42" customWidth="1"/>
    <col min="13589" max="13590" width="9.140625" style="42"/>
    <col min="13591" max="13591" width="17.28515625" style="42" customWidth="1"/>
    <col min="13592" max="13833" width="9.140625" style="42"/>
    <col min="13834" max="13834" width="24.42578125" style="42" customWidth="1"/>
    <col min="13835" max="13835" width="16.140625" style="42" customWidth="1"/>
    <col min="13836" max="13836" width="16.85546875" style="42" customWidth="1"/>
    <col min="13837" max="13837" width="17.28515625" style="42" customWidth="1"/>
    <col min="13838" max="13838" width="16.140625" style="42" customWidth="1"/>
    <col min="13839" max="13839" width="16.85546875" style="42" customWidth="1"/>
    <col min="13840" max="13840" width="17.28515625" style="42" customWidth="1"/>
    <col min="13841" max="13841" width="17.7109375" style="42" customWidth="1"/>
    <col min="13842" max="13842" width="17.28515625" style="42" customWidth="1"/>
    <col min="13843" max="13843" width="17.42578125" style="42" customWidth="1"/>
    <col min="13844" max="13844" width="22.140625" style="42" customWidth="1"/>
    <col min="13845" max="13846" width="9.140625" style="42"/>
    <col min="13847" max="13847" width="17.28515625" style="42" customWidth="1"/>
    <col min="13848" max="14089" width="9.140625" style="42"/>
    <col min="14090" max="14090" width="24.42578125" style="42" customWidth="1"/>
    <col min="14091" max="14091" width="16.140625" style="42" customWidth="1"/>
    <col min="14092" max="14092" width="16.85546875" style="42" customWidth="1"/>
    <col min="14093" max="14093" width="17.28515625" style="42" customWidth="1"/>
    <col min="14094" max="14094" width="16.140625" style="42" customWidth="1"/>
    <col min="14095" max="14095" width="16.85546875" style="42" customWidth="1"/>
    <col min="14096" max="14096" width="17.28515625" style="42" customWidth="1"/>
    <col min="14097" max="14097" width="17.7109375" style="42" customWidth="1"/>
    <col min="14098" max="14098" width="17.28515625" style="42" customWidth="1"/>
    <col min="14099" max="14099" width="17.42578125" style="42" customWidth="1"/>
    <col min="14100" max="14100" width="22.140625" style="42" customWidth="1"/>
    <col min="14101" max="14102" width="9.140625" style="42"/>
    <col min="14103" max="14103" width="17.28515625" style="42" customWidth="1"/>
    <col min="14104" max="14345" width="9.140625" style="42"/>
    <col min="14346" max="14346" width="24.42578125" style="42" customWidth="1"/>
    <col min="14347" max="14347" width="16.140625" style="42" customWidth="1"/>
    <col min="14348" max="14348" width="16.85546875" style="42" customWidth="1"/>
    <col min="14349" max="14349" width="17.28515625" style="42" customWidth="1"/>
    <col min="14350" max="14350" width="16.140625" style="42" customWidth="1"/>
    <col min="14351" max="14351" width="16.85546875" style="42" customWidth="1"/>
    <col min="14352" max="14352" width="17.28515625" style="42" customWidth="1"/>
    <col min="14353" max="14353" width="17.7109375" style="42" customWidth="1"/>
    <col min="14354" max="14354" width="17.28515625" style="42" customWidth="1"/>
    <col min="14355" max="14355" width="17.42578125" style="42" customWidth="1"/>
    <col min="14356" max="14356" width="22.140625" style="42" customWidth="1"/>
    <col min="14357" max="14358" width="9.140625" style="42"/>
    <col min="14359" max="14359" width="17.28515625" style="42" customWidth="1"/>
    <col min="14360" max="14601" width="9.140625" style="42"/>
    <col min="14602" max="14602" width="24.42578125" style="42" customWidth="1"/>
    <col min="14603" max="14603" width="16.140625" style="42" customWidth="1"/>
    <col min="14604" max="14604" width="16.85546875" style="42" customWidth="1"/>
    <col min="14605" max="14605" width="17.28515625" style="42" customWidth="1"/>
    <col min="14606" max="14606" width="16.140625" style="42" customWidth="1"/>
    <col min="14607" max="14607" width="16.85546875" style="42" customWidth="1"/>
    <col min="14608" max="14608" width="17.28515625" style="42" customWidth="1"/>
    <col min="14609" max="14609" width="17.7109375" style="42" customWidth="1"/>
    <col min="14610" max="14610" width="17.28515625" style="42" customWidth="1"/>
    <col min="14611" max="14611" width="17.42578125" style="42" customWidth="1"/>
    <col min="14612" max="14612" width="22.140625" style="42" customWidth="1"/>
    <col min="14613" max="14614" width="9.140625" style="42"/>
    <col min="14615" max="14615" width="17.28515625" style="42" customWidth="1"/>
    <col min="14616" max="14857" width="9.140625" style="42"/>
    <col min="14858" max="14858" width="24.42578125" style="42" customWidth="1"/>
    <col min="14859" max="14859" width="16.140625" style="42" customWidth="1"/>
    <col min="14860" max="14860" width="16.85546875" style="42" customWidth="1"/>
    <col min="14861" max="14861" width="17.28515625" style="42" customWidth="1"/>
    <col min="14862" max="14862" width="16.140625" style="42" customWidth="1"/>
    <col min="14863" max="14863" width="16.85546875" style="42" customWidth="1"/>
    <col min="14864" max="14864" width="17.28515625" style="42" customWidth="1"/>
    <col min="14865" max="14865" width="17.7109375" style="42" customWidth="1"/>
    <col min="14866" max="14866" width="17.28515625" style="42" customWidth="1"/>
    <col min="14867" max="14867" width="17.42578125" style="42" customWidth="1"/>
    <col min="14868" max="14868" width="22.140625" style="42" customWidth="1"/>
    <col min="14869" max="14870" width="9.140625" style="42"/>
    <col min="14871" max="14871" width="17.28515625" style="42" customWidth="1"/>
    <col min="14872" max="15113" width="9.140625" style="42"/>
    <col min="15114" max="15114" width="24.42578125" style="42" customWidth="1"/>
    <col min="15115" max="15115" width="16.140625" style="42" customWidth="1"/>
    <col min="15116" max="15116" width="16.85546875" style="42" customWidth="1"/>
    <col min="15117" max="15117" width="17.28515625" style="42" customWidth="1"/>
    <col min="15118" max="15118" width="16.140625" style="42" customWidth="1"/>
    <col min="15119" max="15119" width="16.85546875" style="42" customWidth="1"/>
    <col min="15120" max="15120" width="17.28515625" style="42" customWidth="1"/>
    <col min="15121" max="15121" width="17.7109375" style="42" customWidth="1"/>
    <col min="15122" max="15122" width="17.28515625" style="42" customWidth="1"/>
    <col min="15123" max="15123" width="17.42578125" style="42" customWidth="1"/>
    <col min="15124" max="15124" width="22.140625" style="42" customWidth="1"/>
    <col min="15125" max="15126" width="9.140625" style="42"/>
    <col min="15127" max="15127" width="17.28515625" style="42" customWidth="1"/>
    <col min="15128" max="15369" width="9.140625" style="42"/>
    <col min="15370" max="15370" width="24.42578125" style="42" customWidth="1"/>
    <col min="15371" max="15371" width="16.140625" style="42" customWidth="1"/>
    <col min="15372" max="15372" width="16.85546875" style="42" customWidth="1"/>
    <col min="15373" max="15373" width="17.28515625" style="42" customWidth="1"/>
    <col min="15374" max="15374" width="16.140625" style="42" customWidth="1"/>
    <col min="15375" max="15375" width="16.85546875" style="42" customWidth="1"/>
    <col min="15376" max="15376" width="17.28515625" style="42" customWidth="1"/>
    <col min="15377" max="15377" width="17.7109375" style="42" customWidth="1"/>
    <col min="15378" max="15378" width="17.28515625" style="42" customWidth="1"/>
    <col min="15379" max="15379" width="17.42578125" style="42" customWidth="1"/>
    <col min="15380" max="15380" width="22.140625" style="42" customWidth="1"/>
    <col min="15381" max="15382" width="9.140625" style="42"/>
    <col min="15383" max="15383" width="17.28515625" style="42" customWidth="1"/>
    <col min="15384" max="15625" width="9.140625" style="42"/>
    <col min="15626" max="15626" width="24.42578125" style="42" customWidth="1"/>
    <col min="15627" max="15627" width="16.140625" style="42" customWidth="1"/>
    <col min="15628" max="15628" width="16.85546875" style="42" customWidth="1"/>
    <col min="15629" max="15629" width="17.28515625" style="42" customWidth="1"/>
    <col min="15630" max="15630" width="16.140625" style="42" customWidth="1"/>
    <col min="15631" max="15631" width="16.85546875" style="42" customWidth="1"/>
    <col min="15632" max="15632" width="17.28515625" style="42" customWidth="1"/>
    <col min="15633" max="15633" width="17.7109375" style="42" customWidth="1"/>
    <col min="15634" max="15634" width="17.28515625" style="42" customWidth="1"/>
    <col min="15635" max="15635" width="17.42578125" style="42" customWidth="1"/>
    <col min="15636" max="15636" width="22.140625" style="42" customWidth="1"/>
    <col min="15637" max="15638" width="9.140625" style="42"/>
    <col min="15639" max="15639" width="17.28515625" style="42" customWidth="1"/>
    <col min="15640" max="15881" width="9.140625" style="42"/>
    <col min="15882" max="15882" width="24.42578125" style="42" customWidth="1"/>
    <col min="15883" max="15883" width="16.140625" style="42" customWidth="1"/>
    <col min="15884" max="15884" width="16.85546875" style="42" customWidth="1"/>
    <col min="15885" max="15885" width="17.28515625" style="42" customWidth="1"/>
    <col min="15886" max="15886" width="16.140625" style="42" customWidth="1"/>
    <col min="15887" max="15887" width="16.85546875" style="42" customWidth="1"/>
    <col min="15888" max="15888" width="17.28515625" style="42" customWidth="1"/>
    <col min="15889" max="15889" width="17.7109375" style="42" customWidth="1"/>
    <col min="15890" max="15890" width="17.28515625" style="42" customWidth="1"/>
    <col min="15891" max="15891" width="17.42578125" style="42" customWidth="1"/>
    <col min="15892" max="15892" width="22.140625" style="42" customWidth="1"/>
    <col min="15893" max="15894" width="9.140625" style="42"/>
    <col min="15895" max="15895" width="17.28515625" style="42" customWidth="1"/>
    <col min="15896" max="16137" width="9.140625" style="42"/>
    <col min="16138" max="16138" width="24.42578125" style="42" customWidth="1"/>
    <col min="16139" max="16139" width="16.140625" style="42" customWidth="1"/>
    <col min="16140" max="16140" width="16.85546875" style="42" customWidth="1"/>
    <col min="16141" max="16141" width="17.28515625" style="42" customWidth="1"/>
    <col min="16142" max="16142" width="16.140625" style="42" customWidth="1"/>
    <col min="16143" max="16143" width="16.85546875" style="42" customWidth="1"/>
    <col min="16144" max="16144" width="17.28515625" style="42" customWidth="1"/>
    <col min="16145" max="16145" width="17.7109375" style="42" customWidth="1"/>
    <col min="16146" max="16146" width="17.28515625" style="42" customWidth="1"/>
    <col min="16147" max="16147" width="17.42578125" style="42" customWidth="1"/>
    <col min="16148" max="16148" width="22.140625" style="42" customWidth="1"/>
    <col min="16149" max="16150" width="9.140625" style="42"/>
    <col min="16151" max="16151" width="17.28515625" style="42" customWidth="1"/>
    <col min="16152" max="16384" width="9.140625" style="42"/>
  </cols>
  <sheetData>
    <row r="1" spans="1:21" x14ac:dyDescent="0.25">
      <c r="A1" s="625"/>
      <c r="B1" s="625"/>
      <c r="C1" s="625"/>
      <c r="D1" s="625"/>
      <c r="E1" s="625"/>
      <c r="F1" s="625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</row>
    <row r="2" spans="1:21" x14ac:dyDescent="0.25">
      <c r="S2" s="633" t="s">
        <v>670</v>
      </c>
      <c r="T2" s="633"/>
      <c r="U2" s="262"/>
    </row>
    <row r="3" spans="1:21" x14ac:dyDescent="0.25">
      <c r="A3" s="627" t="s">
        <v>724</v>
      </c>
      <c r="B3" s="627"/>
      <c r="C3" s="627"/>
      <c r="D3" s="627"/>
      <c r="E3" s="627"/>
      <c r="F3" s="627"/>
      <c r="G3" s="627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6"/>
    </row>
    <row r="4" spans="1:21" ht="15.75" thickBot="1" x14ac:dyDescent="0.3">
      <c r="T4" s="263" t="s">
        <v>442</v>
      </c>
    </row>
    <row r="5" spans="1:21" ht="24.95" customHeight="1" thickTop="1" x14ac:dyDescent="0.25">
      <c r="A5" s="264" t="s">
        <v>443</v>
      </c>
      <c r="B5" s="628" t="s">
        <v>444</v>
      </c>
      <c r="C5" s="629"/>
      <c r="D5" s="629"/>
      <c r="E5" s="629"/>
      <c r="F5" s="629"/>
      <c r="G5" s="629"/>
      <c r="H5" s="630" t="s">
        <v>445</v>
      </c>
      <c r="I5" s="629"/>
      <c r="J5" s="629"/>
      <c r="K5" s="629"/>
      <c r="L5" s="629"/>
      <c r="M5" s="629"/>
      <c r="N5" s="631" t="s">
        <v>446</v>
      </c>
      <c r="O5" s="632"/>
      <c r="P5" s="632"/>
      <c r="Q5" s="632"/>
      <c r="R5" s="632"/>
      <c r="S5" s="632"/>
      <c r="T5" s="265" t="s">
        <v>447</v>
      </c>
    </row>
    <row r="6" spans="1:21" ht="39" thickBot="1" x14ac:dyDescent="0.3">
      <c r="A6" s="266"/>
      <c r="B6" s="267" t="s">
        <v>249</v>
      </c>
      <c r="C6" s="268" t="s">
        <v>151</v>
      </c>
      <c r="D6" s="269" t="s">
        <v>156</v>
      </c>
      <c r="E6" s="269" t="s">
        <v>492</v>
      </c>
      <c r="F6" s="269" t="s">
        <v>491</v>
      </c>
      <c r="G6" s="270" t="s">
        <v>493</v>
      </c>
      <c r="H6" s="267" t="s">
        <v>249</v>
      </c>
      <c r="I6" s="268" t="s">
        <v>151</v>
      </c>
      <c r="J6" s="269" t="s">
        <v>156</v>
      </c>
      <c r="K6" s="269" t="s">
        <v>492</v>
      </c>
      <c r="L6" s="269" t="s">
        <v>491</v>
      </c>
      <c r="M6" s="270" t="s">
        <v>493</v>
      </c>
      <c r="N6" s="267" t="s">
        <v>249</v>
      </c>
      <c r="O6" s="268" t="s">
        <v>151</v>
      </c>
      <c r="P6" s="269" t="s">
        <v>156</v>
      </c>
      <c r="Q6" s="269" t="s">
        <v>492</v>
      </c>
      <c r="R6" s="269" t="s">
        <v>491</v>
      </c>
      <c r="S6" s="270" t="s">
        <v>577</v>
      </c>
      <c r="T6" s="271" t="s">
        <v>448</v>
      </c>
    </row>
    <row r="7" spans="1:21" ht="15.75" thickTop="1" x14ac:dyDescent="0.25">
      <c r="A7" s="272" t="s">
        <v>449</v>
      </c>
      <c r="B7" s="343"/>
      <c r="C7" s="344"/>
      <c r="D7" s="344"/>
      <c r="E7" s="344"/>
      <c r="F7" s="344"/>
      <c r="G7" s="344"/>
      <c r="H7" s="345"/>
      <c r="I7" s="344"/>
      <c r="J7" s="344"/>
      <c r="K7" s="344"/>
      <c r="L7" s="344"/>
      <c r="M7" s="344"/>
      <c r="N7" s="345">
        <f>+'2. Önkormányzat'!I17</f>
        <v>100001757</v>
      </c>
      <c r="O7" s="344">
        <f>+'3. PH'!I17</f>
        <v>51179204</v>
      </c>
      <c r="P7" s="344">
        <f>+'4.GondozásiKp'!I17</f>
        <v>69601908</v>
      </c>
      <c r="Q7" s="344">
        <f>+'5. Könyvtár'!I17</f>
        <v>4026555</v>
      </c>
      <c r="R7" s="344">
        <f>+'6. Konyha'!I17</f>
        <v>20132087</v>
      </c>
      <c r="S7" s="344">
        <f>+'7. Óvoda'!I17</f>
        <v>59043226</v>
      </c>
      <c r="T7" s="342">
        <f t="shared" ref="T7:T19" si="0">SUM(B7:S7)</f>
        <v>303984737</v>
      </c>
    </row>
    <row r="8" spans="1:21" ht="15.75" thickBot="1" x14ac:dyDescent="0.3">
      <c r="A8" s="276" t="s">
        <v>450</v>
      </c>
      <c r="B8" s="346"/>
      <c r="C8" s="25"/>
      <c r="D8" s="25"/>
      <c r="E8" s="25"/>
      <c r="F8" s="25"/>
      <c r="G8" s="25"/>
      <c r="H8" s="347"/>
      <c r="I8" s="25"/>
      <c r="J8" s="25"/>
      <c r="K8" s="25"/>
      <c r="L8" s="25"/>
      <c r="M8" s="25"/>
      <c r="N8" s="347">
        <f>+'2. Önkormányzat'!I19</f>
        <v>16681422</v>
      </c>
      <c r="O8" s="25">
        <f>+'3. PH'!I19</f>
        <v>8629411</v>
      </c>
      <c r="P8" s="344">
        <f>+'4.GondozásiKp'!I19</f>
        <v>11661359</v>
      </c>
      <c r="Q8" s="344">
        <f>+'5. Könyvtár'!I19</f>
        <v>880969</v>
      </c>
      <c r="R8" s="344">
        <f>+'6. Konyha'!I19</f>
        <v>3647312</v>
      </c>
      <c r="S8" s="344">
        <f>+'7. Óvoda'!I19</f>
        <v>9488965</v>
      </c>
      <c r="T8" s="342">
        <f t="shared" si="0"/>
        <v>50989438</v>
      </c>
    </row>
    <row r="9" spans="1:21" ht="15.75" thickBot="1" x14ac:dyDescent="0.3">
      <c r="A9" s="279" t="s">
        <v>451</v>
      </c>
      <c r="B9" s="346"/>
      <c r="C9" s="25"/>
      <c r="D9" s="25"/>
      <c r="E9" s="25"/>
      <c r="F9" s="25"/>
      <c r="G9" s="25"/>
      <c r="H9" s="347"/>
      <c r="I9" s="25"/>
      <c r="J9" s="25"/>
      <c r="K9" s="25"/>
      <c r="L9" s="25"/>
      <c r="M9" s="25"/>
      <c r="N9" s="347">
        <f>+'2. Önkormányzat'!I40</f>
        <v>136028138</v>
      </c>
      <c r="O9" s="25">
        <f>+'3. PH'!I40</f>
        <v>11358942</v>
      </c>
      <c r="P9" s="344">
        <f>+'4.GondozásiKp'!I40</f>
        <v>52256789</v>
      </c>
      <c r="Q9" s="344">
        <f>+'5. Könyvtár'!I40</f>
        <v>6461080</v>
      </c>
      <c r="R9" s="344">
        <f>+'6. Konyha'!I40</f>
        <v>56906311</v>
      </c>
      <c r="S9" s="344">
        <f>+'7. Óvoda'!I40</f>
        <v>12684931</v>
      </c>
      <c r="T9" s="342">
        <f t="shared" si="0"/>
        <v>275696191</v>
      </c>
    </row>
    <row r="10" spans="1:21" ht="15.75" thickBot="1" x14ac:dyDescent="0.3">
      <c r="A10" s="279" t="s">
        <v>452</v>
      </c>
      <c r="B10" s="346"/>
      <c r="C10" s="25"/>
      <c r="D10" s="25"/>
      <c r="E10" s="25"/>
      <c r="F10" s="25"/>
      <c r="G10" s="25"/>
      <c r="H10" s="347"/>
      <c r="I10" s="25"/>
      <c r="J10" s="25"/>
      <c r="K10" s="25"/>
      <c r="L10" s="25"/>
      <c r="M10" s="25"/>
      <c r="N10" s="347">
        <f>+'2. Önkormányzat'!I45</f>
        <v>4141708</v>
      </c>
      <c r="O10" s="25">
        <f>+'3. PH'!I45</f>
        <v>0</v>
      </c>
      <c r="P10" s="25">
        <f>'4.GondozásiKp'!I45</f>
        <v>0</v>
      </c>
      <c r="Q10" s="25">
        <f>+'5. Könyvtár'!I45</f>
        <v>0</v>
      </c>
      <c r="R10" s="25">
        <f>+'6. Konyha'!I45</f>
        <v>0</v>
      </c>
      <c r="S10" s="25"/>
      <c r="T10" s="342">
        <f t="shared" si="0"/>
        <v>4141708</v>
      </c>
    </row>
    <row r="11" spans="1:21" ht="23.25" thickBot="1" x14ac:dyDescent="0.3">
      <c r="A11" s="279" t="s">
        <v>453</v>
      </c>
      <c r="B11" s="346"/>
      <c r="C11" s="25"/>
      <c r="D11" s="25"/>
      <c r="E11" s="25"/>
      <c r="F11" s="25"/>
      <c r="G11" s="25"/>
      <c r="H11" s="347"/>
      <c r="I11" s="25"/>
      <c r="J11" s="25"/>
      <c r="K11" s="25"/>
      <c r="L11" s="25"/>
      <c r="M11" s="25"/>
      <c r="N11" s="347">
        <f>+'2. Önkormányzat'!I50+'2. Önkormányzat'!I49</f>
        <v>20466262</v>
      </c>
      <c r="O11" s="25"/>
      <c r="P11" s="25">
        <f>'4.GondozásiKp'!I50</f>
        <v>0</v>
      </c>
      <c r="Q11" s="25">
        <f>+'5. Könyvtár'!I50</f>
        <v>0</v>
      </c>
      <c r="R11" s="25">
        <f>+'6. Konyha'!I50</f>
        <v>0</v>
      </c>
      <c r="S11" s="25"/>
      <c r="T11" s="342">
        <f t="shared" si="0"/>
        <v>20466262</v>
      </c>
    </row>
    <row r="12" spans="1:21" ht="23.25" thickBot="1" x14ac:dyDescent="0.3">
      <c r="A12" s="279" t="s">
        <v>454</v>
      </c>
      <c r="B12" s="346">
        <f>+'2. Önkormányzat'!I51</f>
        <v>7640000</v>
      </c>
      <c r="C12" s="25"/>
      <c r="D12" s="25"/>
      <c r="E12" s="25"/>
      <c r="F12" s="25"/>
      <c r="G12" s="25"/>
      <c r="H12" s="347"/>
      <c r="I12" s="25"/>
      <c r="J12" s="25"/>
      <c r="K12" s="25"/>
      <c r="L12" s="25"/>
      <c r="M12" s="25"/>
      <c r="N12" s="347">
        <v>0</v>
      </c>
      <c r="O12" s="25"/>
      <c r="P12" s="25">
        <f>'4.GondozásiKp'!I51</f>
        <v>0</v>
      </c>
      <c r="Q12" s="25">
        <f>+'5. Könyvtár'!I51</f>
        <v>0</v>
      </c>
      <c r="R12" s="25">
        <f>+'6. Konyha'!I52</f>
        <v>0</v>
      </c>
      <c r="S12" s="25"/>
      <c r="T12" s="342">
        <f t="shared" si="0"/>
        <v>7640000</v>
      </c>
    </row>
    <row r="13" spans="1:21" ht="34.5" thickBot="1" x14ac:dyDescent="0.3">
      <c r="A13" s="279" t="s">
        <v>455</v>
      </c>
      <c r="B13" s="346"/>
      <c r="C13" s="25"/>
      <c r="D13" s="25"/>
      <c r="E13" s="25"/>
      <c r="F13" s="25"/>
      <c r="G13" s="25"/>
      <c r="H13" s="347"/>
      <c r="I13" s="25"/>
      <c r="J13" s="25"/>
      <c r="K13" s="25"/>
      <c r="L13" s="25"/>
      <c r="M13" s="25"/>
      <c r="N13" s="347"/>
      <c r="O13" s="25"/>
      <c r="P13" s="25"/>
      <c r="Q13" s="25"/>
      <c r="R13" s="25"/>
      <c r="S13" s="25"/>
      <c r="T13" s="342">
        <f t="shared" si="0"/>
        <v>0</v>
      </c>
    </row>
    <row r="14" spans="1:21" ht="34.5" thickBot="1" x14ac:dyDescent="0.3">
      <c r="A14" s="279" t="s">
        <v>456</v>
      </c>
      <c r="B14" s="346"/>
      <c r="C14" s="25"/>
      <c r="D14" s="25"/>
      <c r="E14" s="25"/>
      <c r="F14" s="25"/>
      <c r="G14" s="25"/>
      <c r="H14" s="347"/>
      <c r="I14" s="25"/>
      <c r="J14" s="25"/>
      <c r="K14" s="25"/>
      <c r="L14" s="25"/>
      <c r="M14" s="25"/>
      <c r="N14" s="347"/>
      <c r="O14" s="25"/>
      <c r="P14" s="25"/>
      <c r="Q14" s="25"/>
      <c r="R14" s="25"/>
      <c r="S14" s="25"/>
      <c r="T14" s="342">
        <f t="shared" si="0"/>
        <v>0</v>
      </c>
    </row>
    <row r="15" spans="1:21" ht="15.75" thickBot="1" x14ac:dyDescent="0.3">
      <c r="A15" s="279" t="s">
        <v>457</v>
      </c>
      <c r="B15" s="346"/>
      <c r="C15" s="25"/>
      <c r="D15" s="25"/>
      <c r="E15" s="25"/>
      <c r="F15" s="25"/>
      <c r="G15" s="25"/>
      <c r="H15" s="347"/>
      <c r="I15" s="25"/>
      <c r="J15" s="25"/>
      <c r="K15" s="25"/>
      <c r="L15" s="25"/>
      <c r="M15" s="25"/>
      <c r="N15" s="347"/>
      <c r="O15" s="25"/>
      <c r="P15" s="25"/>
      <c r="Q15" s="25"/>
      <c r="R15" s="25"/>
      <c r="S15" s="25"/>
      <c r="T15" s="342">
        <f t="shared" si="0"/>
        <v>0</v>
      </c>
    </row>
    <row r="16" spans="1:21" ht="23.25" thickBot="1" x14ac:dyDescent="0.3">
      <c r="A16" s="280" t="s">
        <v>458</v>
      </c>
      <c r="B16" s="346"/>
      <c r="C16" s="25"/>
      <c r="D16" s="25"/>
      <c r="E16" s="25"/>
      <c r="F16" s="25"/>
      <c r="G16" s="25"/>
      <c r="H16" s="347"/>
      <c r="I16" s="25"/>
      <c r="J16" s="25"/>
      <c r="K16" s="25"/>
      <c r="L16" s="25"/>
      <c r="M16" s="25"/>
      <c r="N16" s="347">
        <f>+'2. Önkormányzat'!I52</f>
        <v>0</v>
      </c>
      <c r="O16" s="25"/>
      <c r="P16" s="25">
        <f>'4.GondozásiKp'!I52</f>
        <v>0</v>
      </c>
      <c r="Q16" s="25">
        <f>+'5. Könyvtár'!I52</f>
        <v>0</v>
      </c>
      <c r="R16" s="25">
        <f>+'6. Konyha'!I52</f>
        <v>0</v>
      </c>
      <c r="S16" s="25"/>
      <c r="T16" s="342">
        <f t="shared" si="0"/>
        <v>0</v>
      </c>
    </row>
    <row r="17" spans="1:21" x14ac:dyDescent="0.25">
      <c r="A17" s="281" t="s">
        <v>459</v>
      </c>
      <c r="B17" s="346"/>
      <c r="C17" s="25"/>
      <c r="D17" s="25"/>
      <c r="E17" s="25"/>
      <c r="F17" s="25"/>
      <c r="G17" s="25"/>
      <c r="H17" s="347"/>
      <c r="I17" s="25"/>
      <c r="J17" s="25"/>
      <c r="K17" s="25"/>
      <c r="L17" s="25"/>
      <c r="M17" s="25"/>
      <c r="N17" s="347">
        <f>+'2. Önkormányzat'!I67+'2. Önkormányzat'!I62</f>
        <v>34283270</v>
      </c>
      <c r="O17" s="25">
        <f>+'3. PH'!I62</f>
        <v>127000</v>
      </c>
      <c r="P17" s="344">
        <f>+'4.GondozásiKp'!I67+'4.GondozásiKp'!I62</f>
        <v>577594</v>
      </c>
      <c r="Q17" s="344">
        <f>+'5. Könyvtár'!I62+'5. Könyvtár'!I67</f>
        <v>0</v>
      </c>
      <c r="R17" s="344">
        <f>+'6. Konyha'!I67+'6. Konyha'!I62</f>
        <v>0</v>
      </c>
      <c r="S17" s="344"/>
      <c r="T17" s="342">
        <f t="shared" si="0"/>
        <v>34987864</v>
      </c>
      <c r="U17" s="334"/>
    </row>
    <row r="18" spans="1:21" ht="15.75" thickBot="1" x14ac:dyDescent="0.3">
      <c r="A18" s="281" t="s">
        <v>460</v>
      </c>
      <c r="B18" s="346"/>
      <c r="C18" s="25"/>
      <c r="D18" s="25"/>
      <c r="E18" s="25"/>
      <c r="F18" s="25"/>
      <c r="G18" s="25"/>
      <c r="H18" s="347"/>
      <c r="I18" s="25"/>
      <c r="J18" s="25"/>
      <c r="K18" s="25"/>
      <c r="L18" s="25"/>
      <c r="M18" s="25"/>
      <c r="N18" s="347">
        <f>+'2. Önkormányzat'!I79</f>
        <v>12644490</v>
      </c>
      <c r="O18" s="25"/>
      <c r="P18" s="344">
        <f>'4.GondozásiKp'!I79</f>
        <v>0</v>
      </c>
      <c r="Q18" s="344"/>
      <c r="R18" s="344"/>
      <c r="S18" s="344"/>
      <c r="T18" s="342">
        <f t="shared" si="0"/>
        <v>12644490</v>
      </c>
    </row>
    <row r="19" spans="1:21" ht="23.25" thickBot="1" x14ac:dyDescent="0.3">
      <c r="A19" s="279" t="s">
        <v>461</v>
      </c>
      <c r="B19" s="346"/>
      <c r="C19" s="25"/>
      <c r="D19" s="25"/>
      <c r="E19" s="25"/>
      <c r="F19" s="25"/>
      <c r="G19" s="25"/>
      <c r="H19" s="347"/>
      <c r="I19" s="25"/>
      <c r="J19" s="25"/>
      <c r="K19" s="25"/>
      <c r="L19" s="25"/>
      <c r="M19" s="25"/>
      <c r="N19" s="347"/>
      <c r="O19" s="25"/>
      <c r="P19" s="25"/>
      <c r="Q19" s="25"/>
      <c r="R19" s="25"/>
      <c r="S19" s="25"/>
      <c r="T19" s="342">
        <f t="shared" si="0"/>
        <v>0</v>
      </c>
    </row>
    <row r="20" spans="1:21" ht="23.25" thickBot="1" x14ac:dyDescent="0.3">
      <c r="A20" s="279" t="s">
        <v>462</v>
      </c>
      <c r="B20" s="346"/>
      <c r="C20" s="25"/>
      <c r="D20" s="25"/>
      <c r="E20" s="25"/>
      <c r="F20" s="25"/>
      <c r="G20" s="25"/>
      <c r="H20" s="347"/>
      <c r="I20" s="25"/>
      <c r="J20" s="25"/>
      <c r="K20" s="25"/>
      <c r="L20" s="25"/>
      <c r="M20" s="25"/>
      <c r="N20" s="347">
        <f>+'2. Önkormányzat'!I71</f>
        <v>5078577</v>
      </c>
      <c r="O20" s="25"/>
      <c r="P20" s="25"/>
      <c r="Q20" s="25"/>
      <c r="R20" s="25"/>
      <c r="S20" s="25"/>
      <c r="T20" s="342"/>
    </row>
    <row r="21" spans="1:21" ht="34.5" thickBot="1" x14ac:dyDescent="0.3">
      <c r="A21" s="279" t="s">
        <v>463</v>
      </c>
      <c r="B21" s="346"/>
      <c r="C21" s="25"/>
      <c r="D21" s="25"/>
      <c r="E21" s="25"/>
      <c r="F21" s="25"/>
      <c r="G21" s="25"/>
      <c r="H21" s="347"/>
      <c r="I21" s="25"/>
      <c r="J21" s="25"/>
      <c r="K21" s="25"/>
      <c r="L21" s="25"/>
      <c r="M21" s="25"/>
      <c r="N21" s="347"/>
      <c r="O21" s="25"/>
      <c r="P21" s="25"/>
      <c r="Q21" s="25"/>
      <c r="R21" s="25"/>
      <c r="S21" s="25"/>
      <c r="T21" s="342">
        <f t="shared" ref="T21:T27" si="1">SUM(B21:S21)</f>
        <v>0</v>
      </c>
    </row>
    <row r="22" spans="1:21" ht="34.5" thickBot="1" x14ac:dyDescent="0.3">
      <c r="A22" s="279" t="s">
        <v>464</v>
      </c>
      <c r="B22" s="346"/>
      <c r="C22" s="25"/>
      <c r="D22" s="25"/>
      <c r="E22" s="25"/>
      <c r="F22" s="25"/>
      <c r="G22" s="25"/>
      <c r="H22" s="347"/>
      <c r="I22" s="25"/>
      <c r="J22" s="25"/>
      <c r="K22" s="25"/>
      <c r="L22" s="25"/>
      <c r="M22" s="25"/>
      <c r="N22" s="347">
        <f>+'2. Önkormányzat'!I70</f>
        <v>130000</v>
      </c>
      <c r="O22" s="25"/>
      <c r="P22" s="25">
        <f>'4.GondozásiKp'!I70</f>
        <v>0</v>
      </c>
      <c r="Q22" s="25"/>
      <c r="R22" s="25"/>
      <c r="S22" s="25"/>
      <c r="T22" s="342">
        <f t="shared" si="1"/>
        <v>130000</v>
      </c>
    </row>
    <row r="23" spans="1:21" ht="23.25" thickBot="1" x14ac:dyDescent="0.3">
      <c r="A23" s="279" t="s">
        <v>465</v>
      </c>
      <c r="B23" s="346"/>
      <c r="C23" s="25"/>
      <c r="D23" s="25"/>
      <c r="E23" s="25"/>
      <c r="F23" s="25"/>
      <c r="G23" s="25"/>
      <c r="H23" s="347"/>
      <c r="I23" s="25"/>
      <c r="J23" s="25"/>
      <c r="K23" s="25"/>
      <c r="L23" s="25"/>
      <c r="M23" s="25"/>
      <c r="N23" s="347"/>
      <c r="O23" s="25"/>
      <c r="P23" s="25"/>
      <c r="Q23" s="25"/>
      <c r="R23" s="25"/>
      <c r="S23" s="25"/>
      <c r="T23" s="342">
        <f t="shared" si="1"/>
        <v>0</v>
      </c>
    </row>
    <row r="24" spans="1:21" ht="15.75" thickBot="1" x14ac:dyDescent="0.3">
      <c r="A24" s="282" t="s">
        <v>466</v>
      </c>
      <c r="B24" s="346"/>
      <c r="C24" s="25"/>
      <c r="D24" s="25"/>
      <c r="E24" s="25"/>
      <c r="F24" s="25"/>
      <c r="G24" s="25"/>
      <c r="H24" s="347"/>
      <c r="I24" s="25"/>
      <c r="J24" s="25"/>
      <c r="K24" s="25"/>
      <c r="L24" s="25"/>
      <c r="M24" s="25"/>
      <c r="N24" s="347"/>
      <c r="O24" s="25"/>
      <c r="P24" s="25"/>
      <c r="Q24" s="25"/>
      <c r="R24" s="25"/>
      <c r="S24" s="25"/>
      <c r="T24" s="342">
        <f t="shared" si="1"/>
        <v>0</v>
      </c>
    </row>
    <row r="25" spans="1:21" ht="23.25" thickBot="1" x14ac:dyDescent="0.3">
      <c r="A25" s="279" t="s">
        <v>467</v>
      </c>
      <c r="B25" s="346"/>
      <c r="C25" s="25"/>
      <c r="D25" s="25"/>
      <c r="E25" s="25"/>
      <c r="F25" s="25"/>
      <c r="G25" s="25"/>
      <c r="H25" s="347"/>
      <c r="I25" s="25"/>
      <c r="J25" s="25"/>
      <c r="K25" s="25"/>
      <c r="L25" s="25"/>
      <c r="M25" s="25"/>
      <c r="N25" s="347">
        <f>+'2. Önkormányzat'!I78</f>
        <v>211967744</v>
      </c>
      <c r="O25" s="25"/>
      <c r="P25" s="25">
        <f>'4.GondozásiKp'!I78</f>
        <v>0</v>
      </c>
      <c r="Q25" s="25"/>
      <c r="R25" s="25"/>
      <c r="S25" s="25"/>
      <c r="T25" s="342">
        <f t="shared" si="1"/>
        <v>211967744</v>
      </c>
    </row>
    <row r="26" spans="1:21" ht="23.25" thickBot="1" x14ac:dyDescent="0.3">
      <c r="A26" s="279" t="s">
        <v>468</v>
      </c>
      <c r="B26" s="346"/>
      <c r="C26" s="25"/>
      <c r="D26" s="25"/>
      <c r="E26" s="25"/>
      <c r="F26" s="25"/>
      <c r="G26" s="25"/>
      <c r="H26" s="347"/>
      <c r="I26" s="25"/>
      <c r="J26" s="25"/>
      <c r="K26" s="25"/>
      <c r="L26" s="25"/>
      <c r="M26" s="25"/>
      <c r="N26" s="347">
        <v>0</v>
      </c>
      <c r="O26" s="25"/>
      <c r="P26" s="25"/>
      <c r="Q26" s="25"/>
      <c r="R26" s="25"/>
      <c r="S26" s="25"/>
      <c r="T26" s="342">
        <f t="shared" si="1"/>
        <v>0</v>
      </c>
    </row>
    <row r="27" spans="1:21" ht="23.25" thickBot="1" x14ac:dyDescent="0.3">
      <c r="A27" s="280" t="s">
        <v>469</v>
      </c>
      <c r="B27" s="346"/>
      <c r="C27" s="25"/>
      <c r="D27" s="25"/>
      <c r="E27" s="25"/>
      <c r="F27" s="25"/>
      <c r="G27" s="25"/>
      <c r="H27" s="347"/>
      <c r="I27" s="25"/>
      <c r="J27" s="25"/>
      <c r="K27" s="25"/>
      <c r="L27" s="25"/>
      <c r="M27" s="25"/>
      <c r="N27" s="347">
        <f>+'2. Önkormányzat'!I80</f>
        <v>279600048</v>
      </c>
      <c r="O27" s="25"/>
      <c r="P27" s="25">
        <f>'4.GondozásiKp'!I80</f>
        <v>0</v>
      </c>
      <c r="Q27" s="25"/>
      <c r="R27" s="25"/>
      <c r="S27" s="25"/>
      <c r="T27" s="342">
        <f t="shared" si="1"/>
        <v>279600048</v>
      </c>
    </row>
    <row r="28" spans="1:21" ht="23.25" thickBot="1" x14ac:dyDescent="0.3">
      <c r="A28" s="282" t="s">
        <v>470</v>
      </c>
      <c r="B28" s="283"/>
      <c r="C28" s="284"/>
      <c r="D28" s="284"/>
      <c r="E28" s="284"/>
      <c r="F28" s="284"/>
      <c r="G28" s="284"/>
      <c r="H28" s="285"/>
      <c r="I28" s="284"/>
      <c r="J28" s="284"/>
      <c r="K28" s="284"/>
      <c r="L28" s="284"/>
      <c r="M28" s="284"/>
      <c r="N28" s="285"/>
      <c r="O28" s="284"/>
      <c r="P28" s="284"/>
      <c r="Q28" s="284"/>
      <c r="R28" s="284"/>
      <c r="S28" s="284"/>
      <c r="T28" s="286">
        <f t="shared" ref="T28" si="2">SUM(B28:S28)</f>
        <v>0</v>
      </c>
    </row>
    <row r="29" spans="1:21" ht="19.5" thickTop="1" thickBot="1" x14ac:dyDescent="0.3">
      <c r="A29" s="287" t="s">
        <v>471</v>
      </c>
      <c r="B29" s="288">
        <f t="shared" ref="B29:O29" si="3">SUM(B7:B28)</f>
        <v>7640000</v>
      </c>
      <c r="C29" s="288">
        <f t="shared" si="3"/>
        <v>0</v>
      </c>
      <c r="D29" s="289"/>
      <c r="E29" s="289"/>
      <c r="F29" s="289"/>
      <c r="G29" s="290">
        <f t="shared" si="3"/>
        <v>0</v>
      </c>
      <c r="H29" s="288">
        <f t="shared" si="3"/>
        <v>0</v>
      </c>
      <c r="I29" s="288">
        <f t="shared" si="3"/>
        <v>0</v>
      </c>
      <c r="J29" s="289"/>
      <c r="K29" s="289"/>
      <c r="L29" s="289"/>
      <c r="M29" s="290">
        <f t="shared" si="3"/>
        <v>0</v>
      </c>
      <c r="N29" s="288">
        <f>SUM(N7:N28)</f>
        <v>821023416</v>
      </c>
      <c r="O29" s="288">
        <f t="shared" si="3"/>
        <v>71294557</v>
      </c>
      <c r="P29" s="288">
        <f>SUM(P7:P28)</f>
        <v>134097650</v>
      </c>
      <c r="Q29" s="288">
        <f t="shared" ref="Q29:S29" si="4">SUM(Q7:Q28)</f>
        <v>11368604</v>
      </c>
      <c r="R29" s="288">
        <f t="shared" si="4"/>
        <v>80685710</v>
      </c>
      <c r="S29" s="288">
        <f t="shared" si="4"/>
        <v>81217122</v>
      </c>
      <c r="T29" s="291">
        <f>SUM(B29:S29)-N27-N28</f>
        <v>927727011</v>
      </c>
    </row>
    <row r="30" spans="1:21" ht="23.25" thickTop="1" x14ac:dyDescent="0.25">
      <c r="A30" s="292" t="s">
        <v>472</v>
      </c>
      <c r="B30" s="273"/>
      <c r="C30" s="274"/>
      <c r="D30" s="274"/>
      <c r="E30" s="274"/>
      <c r="F30" s="274"/>
      <c r="G30" s="274"/>
      <c r="H30" s="275"/>
      <c r="I30" s="274"/>
      <c r="J30" s="274"/>
      <c r="K30" s="274"/>
      <c r="L30" s="274"/>
      <c r="M30" s="274"/>
      <c r="N30" s="347">
        <f>+'2. Önkormányzat'!I118</f>
        <v>44624257</v>
      </c>
      <c r="O30" s="274">
        <f>+'3. PH'!I118</f>
        <v>7533623</v>
      </c>
      <c r="P30" s="274">
        <f>+'4.GondozásiKp'!I118</f>
        <v>53182000</v>
      </c>
      <c r="Q30" s="274">
        <f>+'5. Könyvtár'!I118</f>
        <v>255455</v>
      </c>
      <c r="R30" s="274">
        <f>+'6. Konyha'!I118</f>
        <v>35655746</v>
      </c>
      <c r="S30" s="274">
        <f>+'7. Óvoda'!I118</f>
        <v>190630</v>
      </c>
      <c r="T30" s="342">
        <f>SUM(B30:S30)</f>
        <v>141441711</v>
      </c>
    </row>
    <row r="31" spans="1:21" ht="22.5" x14ac:dyDescent="0.25">
      <c r="A31" s="292" t="s">
        <v>473</v>
      </c>
      <c r="B31" s="273"/>
      <c r="C31" s="274"/>
      <c r="D31" s="274"/>
      <c r="E31" s="274"/>
      <c r="F31" s="274"/>
      <c r="G31" s="274"/>
      <c r="H31" s="275"/>
      <c r="I31" s="274"/>
      <c r="J31" s="274"/>
      <c r="K31" s="274"/>
      <c r="L31" s="274"/>
      <c r="M31" s="274"/>
      <c r="N31" s="347">
        <f>+'2. Önkormányzat'!I93</f>
        <v>438294930</v>
      </c>
      <c r="O31" s="274">
        <f>+'3. PH'!I93</f>
        <v>0</v>
      </c>
      <c r="P31" s="274"/>
      <c r="Q31" s="274"/>
      <c r="R31" s="274"/>
      <c r="S31" s="274"/>
      <c r="T31" s="342">
        <f>SUM(B31:S31)</f>
        <v>438294930</v>
      </c>
    </row>
    <row r="32" spans="1:21" ht="22.5" x14ac:dyDescent="0.25">
      <c r="A32" s="293" t="s">
        <v>474</v>
      </c>
      <c r="B32" s="277"/>
      <c r="C32" s="30"/>
      <c r="D32" s="30"/>
      <c r="E32" s="30"/>
      <c r="F32" s="30"/>
      <c r="G32" s="30"/>
      <c r="H32" s="278"/>
      <c r="I32" s="30"/>
      <c r="J32" s="30"/>
      <c r="K32" s="30"/>
      <c r="L32" s="30"/>
      <c r="M32" s="30"/>
      <c r="N32" s="278">
        <v>0</v>
      </c>
      <c r="O32" s="30"/>
      <c r="P32" s="274"/>
      <c r="Q32" s="274"/>
      <c r="R32" s="274"/>
      <c r="S32" s="274"/>
      <c r="T32" s="342">
        <f t="shared" ref="T32:T48" si="5">SUM(B32:S32)</f>
        <v>0</v>
      </c>
    </row>
    <row r="33" spans="1:20" ht="22.5" x14ac:dyDescent="0.25">
      <c r="A33" s="293" t="s">
        <v>475</v>
      </c>
      <c r="B33" s="277"/>
      <c r="C33" s="30"/>
      <c r="D33" s="30"/>
      <c r="E33" s="30"/>
      <c r="F33" s="30"/>
      <c r="G33" s="30"/>
      <c r="H33" s="278"/>
      <c r="I33" s="30"/>
      <c r="J33" s="30"/>
      <c r="K33" s="30"/>
      <c r="L33" s="30"/>
      <c r="M33" s="30"/>
      <c r="N33" s="278"/>
      <c r="O33" s="30"/>
      <c r="P33" s="274"/>
      <c r="Q33" s="274"/>
      <c r="R33" s="274"/>
      <c r="S33" s="274"/>
      <c r="T33" s="342">
        <f t="shared" si="5"/>
        <v>0</v>
      </c>
    </row>
    <row r="34" spans="1:20" x14ac:dyDescent="0.25">
      <c r="A34" s="293" t="s">
        <v>476</v>
      </c>
      <c r="B34" s="277"/>
      <c r="C34" s="30"/>
      <c r="D34" s="30"/>
      <c r="E34" s="30"/>
      <c r="F34" s="30"/>
      <c r="G34" s="30"/>
      <c r="H34" s="278"/>
      <c r="I34" s="30"/>
      <c r="J34" s="30"/>
      <c r="K34" s="30"/>
      <c r="L34" s="30"/>
      <c r="M34" s="30"/>
      <c r="N34" s="278"/>
      <c r="O34" s="30"/>
      <c r="P34" s="274"/>
      <c r="Q34" s="274"/>
      <c r="R34" s="274"/>
      <c r="S34" s="274"/>
      <c r="T34" s="342">
        <f t="shared" si="5"/>
        <v>0</v>
      </c>
    </row>
    <row r="35" spans="1:20" x14ac:dyDescent="0.25">
      <c r="A35" s="293" t="s">
        <v>414</v>
      </c>
      <c r="B35" s="277"/>
      <c r="C35" s="30"/>
      <c r="D35" s="30"/>
      <c r="E35" s="30"/>
      <c r="F35" s="30"/>
      <c r="G35" s="30"/>
      <c r="H35" s="278"/>
      <c r="I35" s="30"/>
      <c r="J35" s="30"/>
      <c r="K35" s="30"/>
      <c r="L35" s="30"/>
      <c r="M35" s="30"/>
      <c r="N35" s="278">
        <f>'2. Önkormányzat'!I106</f>
        <v>45820275</v>
      </c>
      <c r="O35" s="30"/>
      <c r="P35" s="274"/>
      <c r="Q35" s="274"/>
      <c r="R35" s="274"/>
      <c r="S35" s="274"/>
      <c r="T35" s="342">
        <f t="shared" si="5"/>
        <v>45820275</v>
      </c>
    </row>
    <row r="36" spans="1:20" ht="23.25" thickBot="1" x14ac:dyDescent="0.3">
      <c r="A36" s="294" t="s">
        <v>477</v>
      </c>
      <c r="B36" s="277"/>
      <c r="C36" s="30"/>
      <c r="D36" s="30"/>
      <c r="E36" s="30"/>
      <c r="F36" s="30"/>
      <c r="G36" s="30"/>
      <c r="H36" s="278"/>
      <c r="I36" s="30"/>
      <c r="J36" s="30"/>
      <c r="K36" s="30"/>
      <c r="L36" s="30"/>
      <c r="M36" s="30"/>
      <c r="N36" s="278"/>
      <c r="O36" s="30"/>
      <c r="P36" s="274"/>
      <c r="Q36" s="274"/>
      <c r="R36" s="274"/>
      <c r="S36" s="274"/>
      <c r="T36" s="342">
        <f t="shared" si="5"/>
        <v>0</v>
      </c>
    </row>
    <row r="37" spans="1:20" ht="23.25" thickBot="1" x14ac:dyDescent="0.3">
      <c r="A37" s="294" t="s">
        <v>478</v>
      </c>
      <c r="B37" s="277"/>
      <c r="C37" s="30"/>
      <c r="D37" s="30"/>
      <c r="E37" s="30"/>
      <c r="F37" s="30"/>
      <c r="G37" s="30"/>
      <c r="H37" s="278"/>
      <c r="I37" s="30"/>
      <c r="J37" s="30"/>
      <c r="K37" s="30"/>
      <c r="L37" s="30"/>
      <c r="M37" s="30"/>
      <c r="N37" s="278">
        <f>+'2. Önkormányzat'!I133</f>
        <v>13885655</v>
      </c>
      <c r="O37" s="30"/>
      <c r="P37" s="274"/>
      <c r="Q37" s="274"/>
      <c r="R37" s="274"/>
      <c r="S37" s="274"/>
      <c r="T37" s="348">
        <f t="shared" si="5"/>
        <v>13885655</v>
      </c>
    </row>
    <row r="38" spans="1:20" x14ac:dyDescent="0.25">
      <c r="A38" s="295" t="s">
        <v>479</v>
      </c>
      <c r="B38" s="277"/>
      <c r="C38" s="30"/>
      <c r="D38" s="30"/>
      <c r="E38" s="30"/>
      <c r="F38" s="30"/>
      <c r="G38" s="30"/>
      <c r="H38" s="278"/>
      <c r="I38" s="30"/>
      <c r="J38" s="30"/>
      <c r="K38" s="30"/>
      <c r="L38" s="30"/>
      <c r="M38" s="30"/>
      <c r="N38" s="278">
        <f>+'2. Önkormányzat'!I134</f>
        <v>0</v>
      </c>
      <c r="O38" s="274">
        <f>+'3. PH'!I134</f>
        <v>62685509</v>
      </c>
      <c r="P38" s="274">
        <f>+'4.GondozásiKp'!I134</f>
        <v>79976792</v>
      </c>
      <c r="Q38" s="274">
        <f>+'5. Könyvtár'!I134</f>
        <v>11005695</v>
      </c>
      <c r="R38" s="274">
        <f>+'6. Konyha'!I134</f>
        <v>44985328</v>
      </c>
      <c r="S38" s="274">
        <f>+'7. Óvoda'!I134</f>
        <v>80946724</v>
      </c>
      <c r="T38" s="348">
        <f>SUM(B38:S38)</f>
        <v>279600048</v>
      </c>
    </row>
    <row r="39" spans="1:20" ht="22.5" x14ac:dyDescent="0.25">
      <c r="A39" s="292" t="s">
        <v>480</v>
      </c>
      <c r="B39" s="277"/>
      <c r="C39" s="30"/>
      <c r="D39" s="30"/>
      <c r="E39" s="30"/>
      <c r="F39" s="30"/>
      <c r="G39" s="30"/>
      <c r="H39" s="278"/>
      <c r="I39" s="30"/>
      <c r="J39" s="30"/>
      <c r="K39" s="30"/>
      <c r="L39" s="30"/>
      <c r="M39" s="30"/>
      <c r="N39" s="278">
        <f>'2. Önkormányzat'!I96+'2. Önkormányzat'!I123+'2. Önkormányzat'!I121+'2. Önkormányzat'!I122</f>
        <v>41360000</v>
      </c>
      <c r="O39" s="30"/>
      <c r="P39" s="30"/>
      <c r="Q39" s="30"/>
      <c r="R39" s="30"/>
      <c r="S39" s="30"/>
      <c r="T39" s="349">
        <f t="shared" si="5"/>
        <v>41360000</v>
      </c>
    </row>
    <row r="40" spans="1:20" ht="22.5" x14ac:dyDescent="0.25">
      <c r="A40" s="293" t="s">
        <v>481</v>
      </c>
      <c r="B40" s="277"/>
      <c r="C40" s="30"/>
      <c r="D40" s="30"/>
      <c r="E40" s="30"/>
      <c r="F40" s="30"/>
      <c r="G40" s="30"/>
      <c r="H40" s="278"/>
      <c r="I40" s="30"/>
      <c r="J40" s="30"/>
      <c r="K40" s="30"/>
      <c r="L40" s="30"/>
      <c r="M40" s="30"/>
      <c r="N40" s="278"/>
      <c r="O40" s="274"/>
      <c r="P40" s="274"/>
      <c r="Q40" s="274"/>
      <c r="R40" s="274"/>
      <c r="S40" s="274"/>
      <c r="T40" s="342">
        <f t="shared" si="5"/>
        <v>0</v>
      </c>
    </row>
    <row r="41" spans="1:20" ht="22.5" x14ac:dyDescent="0.25">
      <c r="A41" s="293" t="s">
        <v>482</v>
      </c>
      <c r="B41" s="277"/>
      <c r="C41" s="30"/>
      <c r="D41" s="30"/>
      <c r="E41" s="30"/>
      <c r="F41" s="30"/>
      <c r="G41" s="30"/>
      <c r="H41" s="278"/>
      <c r="I41" s="30"/>
      <c r="J41" s="30"/>
      <c r="K41" s="30"/>
      <c r="L41" s="30"/>
      <c r="M41" s="30"/>
      <c r="N41" s="278"/>
      <c r="O41" s="30"/>
      <c r="P41" s="274"/>
      <c r="Q41" s="274"/>
      <c r="R41" s="274"/>
      <c r="S41" s="274"/>
      <c r="T41" s="342">
        <f t="shared" si="5"/>
        <v>0</v>
      </c>
    </row>
    <row r="42" spans="1:20" ht="22.5" x14ac:dyDescent="0.25">
      <c r="A42" s="293" t="s">
        <v>483</v>
      </c>
      <c r="B42" s="277"/>
      <c r="C42" s="30"/>
      <c r="D42" s="30"/>
      <c r="E42" s="30"/>
      <c r="F42" s="30"/>
      <c r="G42" s="30"/>
      <c r="H42" s="278"/>
      <c r="I42" s="30"/>
      <c r="J42" s="30"/>
      <c r="K42" s="30"/>
      <c r="L42" s="30"/>
      <c r="M42" s="30"/>
      <c r="N42" s="278"/>
      <c r="O42" s="30"/>
      <c r="P42" s="274"/>
      <c r="Q42" s="274"/>
      <c r="R42" s="274"/>
      <c r="S42" s="274"/>
      <c r="T42" s="342">
        <f t="shared" si="5"/>
        <v>0</v>
      </c>
    </row>
    <row r="43" spans="1:20" ht="23.25" thickBot="1" x14ac:dyDescent="0.3">
      <c r="A43" s="294" t="s">
        <v>484</v>
      </c>
      <c r="B43" s="277"/>
      <c r="C43" s="30"/>
      <c r="D43" s="30"/>
      <c r="E43" s="30"/>
      <c r="F43" s="30"/>
      <c r="G43" s="30"/>
      <c r="H43" s="278"/>
      <c r="I43" s="30"/>
      <c r="J43" s="30"/>
      <c r="K43" s="30"/>
      <c r="L43" s="30"/>
      <c r="M43" s="30"/>
      <c r="N43" s="278">
        <f>+'2. Önkormányzat'!I127</f>
        <v>7630000</v>
      </c>
      <c r="O43" s="30"/>
      <c r="P43" s="274"/>
      <c r="Q43" s="274"/>
      <c r="R43" s="274"/>
      <c r="S43" s="274"/>
      <c r="T43" s="342">
        <f t="shared" si="5"/>
        <v>7630000</v>
      </c>
    </row>
    <row r="44" spans="1:20" ht="23.25" thickBot="1" x14ac:dyDescent="0.3">
      <c r="A44" s="294" t="s">
        <v>485</v>
      </c>
      <c r="B44" s="277"/>
      <c r="C44" s="30"/>
      <c r="D44" s="30"/>
      <c r="E44" s="30"/>
      <c r="F44" s="30"/>
      <c r="G44" s="30"/>
      <c r="H44" s="278"/>
      <c r="I44" s="30"/>
      <c r="J44" s="30"/>
      <c r="K44" s="30"/>
      <c r="L44" s="30"/>
      <c r="M44" s="30"/>
      <c r="N44" s="278"/>
      <c r="O44" s="30"/>
      <c r="P44" s="274"/>
      <c r="Q44" s="274"/>
      <c r="R44" s="274"/>
      <c r="S44" s="274"/>
      <c r="T44" s="348">
        <f t="shared" si="5"/>
        <v>0</v>
      </c>
    </row>
    <row r="45" spans="1:20" x14ac:dyDescent="0.25">
      <c r="A45" s="292" t="s">
        <v>486</v>
      </c>
      <c r="B45" s="277"/>
      <c r="C45" s="30"/>
      <c r="D45" s="30"/>
      <c r="E45" s="30"/>
      <c r="F45" s="30"/>
      <c r="G45" s="30"/>
      <c r="H45" s="278"/>
      <c r="I45" s="30"/>
      <c r="J45" s="30"/>
      <c r="K45" s="30"/>
      <c r="L45" s="30"/>
      <c r="M45" s="30"/>
      <c r="N45" s="278"/>
      <c r="O45" s="30"/>
      <c r="P45" s="274"/>
      <c r="Q45" s="274"/>
      <c r="R45" s="274"/>
      <c r="S45" s="274"/>
      <c r="T45" s="342">
        <f t="shared" si="5"/>
        <v>0</v>
      </c>
    </row>
    <row r="46" spans="1:20" x14ac:dyDescent="0.25">
      <c r="A46" s="293" t="s">
        <v>487</v>
      </c>
      <c r="B46" s="277"/>
      <c r="C46" s="30"/>
      <c r="D46" s="30"/>
      <c r="E46" s="30"/>
      <c r="F46" s="30"/>
      <c r="G46" s="30"/>
      <c r="H46" s="278"/>
      <c r="I46" s="30"/>
      <c r="J46" s="30"/>
      <c r="K46" s="30"/>
      <c r="L46" s="30"/>
      <c r="M46" s="30"/>
      <c r="N46" s="278">
        <f>'2. Önkormányzat'!I131</f>
        <v>230000000</v>
      </c>
      <c r="O46" s="30"/>
      <c r="P46" s="274"/>
      <c r="Q46" s="274"/>
      <c r="R46" s="274"/>
      <c r="S46" s="274"/>
      <c r="T46" s="342">
        <f t="shared" si="5"/>
        <v>230000000</v>
      </c>
    </row>
    <row r="47" spans="1:20" x14ac:dyDescent="0.25">
      <c r="A47" s="293" t="s">
        <v>488</v>
      </c>
      <c r="B47" s="277"/>
      <c r="C47" s="30"/>
      <c r="D47" s="30"/>
      <c r="E47" s="30"/>
      <c r="F47" s="30"/>
      <c r="G47" s="30"/>
      <c r="H47" s="278"/>
      <c r="I47" s="30"/>
      <c r="J47" s="30"/>
      <c r="K47" s="30"/>
      <c r="L47" s="30"/>
      <c r="M47" s="30"/>
      <c r="N47" s="278">
        <f>'2. Önkormányzat'!I132</f>
        <v>7048299</v>
      </c>
      <c r="O47" s="274">
        <f>+'3. PH'!I132</f>
        <v>1075425</v>
      </c>
      <c r="P47" s="274">
        <f>+'4.GondozásiKp'!I132</f>
        <v>938858</v>
      </c>
      <c r="Q47" s="274">
        <f>+'5. Könyvtár'!I132</f>
        <v>107454</v>
      </c>
      <c r="R47" s="274">
        <f>+'6. Konyha'!I132</f>
        <v>44636</v>
      </c>
      <c r="S47" s="274">
        <f>+'7. Óvoda'!I132</f>
        <v>79768</v>
      </c>
      <c r="T47" s="342">
        <f t="shared" si="5"/>
        <v>9294440</v>
      </c>
    </row>
    <row r="48" spans="1:20" ht="23.25" thickBot="1" x14ac:dyDescent="0.3">
      <c r="A48" s="296" t="s">
        <v>489</v>
      </c>
      <c r="B48" s="283"/>
      <c r="C48" s="284"/>
      <c r="D48" s="284"/>
      <c r="E48" s="284"/>
      <c r="F48" s="284"/>
      <c r="G48" s="284"/>
      <c r="H48" s="285"/>
      <c r="I48" s="284"/>
      <c r="J48" s="284"/>
      <c r="K48" s="284"/>
      <c r="L48" s="284"/>
      <c r="M48" s="284"/>
      <c r="N48" s="285"/>
      <c r="O48" s="284"/>
      <c r="P48" s="297"/>
      <c r="Q48" s="297"/>
      <c r="R48" s="297"/>
      <c r="S48" s="274"/>
      <c r="T48" s="350">
        <f t="shared" si="5"/>
        <v>0</v>
      </c>
    </row>
    <row r="49" spans="1:20" ht="19.5" thickTop="1" thickBot="1" x14ac:dyDescent="0.3">
      <c r="A49" s="298" t="s">
        <v>490</v>
      </c>
      <c r="B49" s="299">
        <f>SUM(B30:B48)</f>
        <v>0</v>
      </c>
      <c r="C49" s="299">
        <f t="shared" ref="C49:S49" si="6">SUM(C30:C48)</f>
        <v>0</v>
      </c>
      <c r="D49" s="299"/>
      <c r="E49" s="299"/>
      <c r="F49" s="299"/>
      <c r="G49" s="299">
        <f t="shared" si="6"/>
        <v>0</v>
      </c>
      <c r="H49" s="288">
        <f t="shared" si="6"/>
        <v>0</v>
      </c>
      <c r="I49" s="299">
        <f t="shared" si="6"/>
        <v>0</v>
      </c>
      <c r="J49" s="299"/>
      <c r="K49" s="299"/>
      <c r="L49" s="299"/>
      <c r="M49" s="299">
        <f t="shared" si="6"/>
        <v>0</v>
      </c>
      <c r="N49" s="288">
        <f t="shared" si="6"/>
        <v>828663416</v>
      </c>
      <c r="O49" s="299">
        <f t="shared" si="6"/>
        <v>71294557</v>
      </c>
      <c r="P49" s="299">
        <f t="shared" si="6"/>
        <v>134097650</v>
      </c>
      <c r="Q49" s="299">
        <f t="shared" si="6"/>
        <v>11368604</v>
      </c>
      <c r="R49" s="299">
        <f t="shared" si="6"/>
        <v>80685710</v>
      </c>
      <c r="S49" s="299">
        <f t="shared" si="6"/>
        <v>81217122</v>
      </c>
      <c r="T49" s="291">
        <f>SUM(T30:T48)-S38-R38-Q38-P38-O38</f>
        <v>927727011</v>
      </c>
    </row>
    <row r="50" spans="1:20" ht="15.75" thickTop="1" x14ac:dyDescent="0.25"/>
  </sheetData>
  <mergeCells count="6">
    <mergeCell ref="A1:S1"/>
    <mergeCell ref="A3:S3"/>
    <mergeCell ref="B5:G5"/>
    <mergeCell ref="H5:M5"/>
    <mergeCell ref="N5:S5"/>
    <mergeCell ref="S2:T2"/>
  </mergeCells>
  <pageMargins left="0.25" right="0.25" top="0.75" bottom="0.75" header="0.3" footer="0.3"/>
  <pageSetup paperSize="9" scale="42" fitToHeight="0" orientation="landscape" r:id="rId1"/>
  <headerFooter>
    <oddHeader>&amp;R19.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4"/>
  <sheetViews>
    <sheetView zoomScaleNormal="100" workbookViewId="0">
      <selection activeCell="L80" sqref="L80"/>
    </sheetView>
  </sheetViews>
  <sheetFormatPr defaultRowHeight="15" x14ac:dyDescent="0.25"/>
  <cols>
    <col min="1" max="1" width="6.85546875" style="17" customWidth="1"/>
    <col min="2" max="2" width="42" style="8" customWidth="1"/>
    <col min="3" max="3" width="6.7109375" style="8" bestFit="1" customWidth="1"/>
    <col min="4" max="5" width="15.85546875" customWidth="1"/>
    <col min="6" max="6" width="15.85546875" style="8" customWidth="1"/>
    <col min="7" max="9" width="15.42578125" customWidth="1"/>
    <col min="10" max="10" width="18.28515625" style="8" bestFit="1" customWidth="1"/>
    <col min="11" max="11" width="15.85546875" style="8" customWidth="1"/>
    <col min="12" max="12" width="47.28515625" style="8" customWidth="1"/>
    <col min="13" max="13" width="11.28515625" style="8" bestFit="1" customWidth="1"/>
    <col min="14" max="16384" width="9.140625" style="8"/>
  </cols>
  <sheetData>
    <row r="1" spans="1:13" s="22" customFormat="1" ht="47.25" x14ac:dyDescent="0.25">
      <c r="A1" s="9" t="s">
        <v>420</v>
      </c>
      <c r="B1" s="9" t="s">
        <v>0</v>
      </c>
      <c r="C1" s="10" t="s">
        <v>174</v>
      </c>
      <c r="D1" s="20" t="s">
        <v>571</v>
      </c>
      <c r="E1" s="20" t="s">
        <v>596</v>
      </c>
      <c r="F1" s="10" t="s">
        <v>611</v>
      </c>
      <c r="G1" s="10" t="s">
        <v>640</v>
      </c>
      <c r="H1" s="10" t="s">
        <v>612</v>
      </c>
      <c r="I1" s="10" t="s">
        <v>655</v>
      </c>
      <c r="J1" s="10" t="s">
        <v>656</v>
      </c>
      <c r="K1" s="10" t="s">
        <v>582</v>
      </c>
      <c r="L1" s="376" t="s">
        <v>583</v>
      </c>
    </row>
    <row r="2" spans="1:13" x14ac:dyDescent="0.25">
      <c r="A2" s="11"/>
      <c r="B2" s="12"/>
      <c r="C2" s="12"/>
      <c r="D2" s="1"/>
      <c r="E2" s="1"/>
      <c r="F2" s="12"/>
      <c r="G2" s="381"/>
      <c r="H2" s="381"/>
      <c r="I2" s="381"/>
      <c r="J2" s="12"/>
      <c r="K2" s="12"/>
      <c r="L2" s="1"/>
    </row>
    <row r="3" spans="1:13" x14ac:dyDescent="0.25">
      <c r="A3" s="501" t="s">
        <v>175</v>
      </c>
      <c r="B3" s="502"/>
      <c r="C3" s="12"/>
      <c r="D3" s="1"/>
      <c r="E3" s="1"/>
      <c r="F3" s="12"/>
      <c r="G3" s="381"/>
      <c r="H3" s="381"/>
      <c r="I3" s="381"/>
      <c r="J3" s="12"/>
      <c r="K3" s="12"/>
      <c r="L3" s="1"/>
    </row>
    <row r="4" spans="1:13" ht="15.75" x14ac:dyDescent="0.25">
      <c r="A4" s="11">
        <v>1</v>
      </c>
      <c r="B4" s="12" t="s">
        <v>120</v>
      </c>
      <c r="C4" s="12" t="s">
        <v>2</v>
      </c>
      <c r="D4" s="381">
        <v>69716020</v>
      </c>
      <c r="E4" s="30">
        <v>68000304</v>
      </c>
      <c r="F4" s="25">
        <v>68000304</v>
      </c>
      <c r="G4" s="25">
        <v>68000304</v>
      </c>
      <c r="H4" s="373">
        <f>+I4-G4</f>
        <v>-793946</v>
      </c>
      <c r="I4" s="25">
        <v>67206358</v>
      </c>
      <c r="J4" s="25">
        <v>63731267</v>
      </c>
      <c r="K4" s="378">
        <f>J4/I4</f>
        <v>0.94829222854182937</v>
      </c>
      <c r="L4" s="1"/>
      <c r="M4" s="24"/>
    </row>
    <row r="5" spans="1:13" ht="15.75" hidden="1" x14ac:dyDescent="0.25">
      <c r="A5" s="11">
        <v>2</v>
      </c>
      <c r="B5" s="12" t="s">
        <v>546</v>
      </c>
      <c r="C5" s="12" t="s">
        <v>547</v>
      </c>
      <c r="D5" s="381"/>
      <c r="E5" s="30"/>
      <c r="F5" s="25"/>
      <c r="G5" s="381"/>
      <c r="H5" s="373">
        <f t="shared" ref="H5:H64" si="0">+I5-G5</f>
        <v>0</v>
      </c>
      <c r="I5" s="381"/>
      <c r="J5" s="25"/>
      <c r="K5" s="378"/>
      <c r="L5" s="1"/>
      <c r="M5" s="24"/>
    </row>
    <row r="6" spans="1:13" x14ac:dyDescent="0.25">
      <c r="A6" s="11">
        <v>3</v>
      </c>
      <c r="B6" s="12" t="s">
        <v>121</v>
      </c>
      <c r="C6" s="12" t="s">
        <v>3</v>
      </c>
      <c r="D6" s="381"/>
      <c r="E6" s="30">
        <v>0</v>
      </c>
      <c r="F6" s="25"/>
      <c r="G6" s="381"/>
      <c r="H6" s="373">
        <f t="shared" si="0"/>
        <v>328991</v>
      </c>
      <c r="I6" s="381">
        <v>328991</v>
      </c>
      <c r="J6" s="25">
        <v>328991</v>
      </c>
      <c r="K6" s="378">
        <f t="shared" ref="K6:K62" si="1">J6/I6</f>
        <v>1</v>
      </c>
      <c r="L6" s="1"/>
    </row>
    <row r="7" spans="1:13" x14ac:dyDescent="0.25">
      <c r="A7" s="11">
        <v>4</v>
      </c>
      <c r="B7" s="12" t="s">
        <v>4</v>
      </c>
      <c r="C7" s="12" t="s">
        <v>5</v>
      </c>
      <c r="D7" s="381"/>
      <c r="E7" s="30"/>
      <c r="F7" s="25"/>
      <c r="G7" s="381"/>
      <c r="H7" s="373">
        <f t="shared" si="0"/>
        <v>1110000</v>
      </c>
      <c r="I7" s="381">
        <v>1110000</v>
      </c>
      <c r="J7" s="25">
        <v>1110000</v>
      </c>
      <c r="K7" s="378">
        <f t="shared" si="1"/>
        <v>1</v>
      </c>
      <c r="L7" s="1"/>
    </row>
    <row r="8" spans="1:13" hidden="1" x14ac:dyDescent="0.25">
      <c r="A8" s="11">
        <v>5</v>
      </c>
      <c r="B8" s="12" t="s">
        <v>6</v>
      </c>
      <c r="C8" s="12" t="s">
        <v>7</v>
      </c>
      <c r="D8" s="381"/>
      <c r="E8" s="30">
        <v>0</v>
      </c>
      <c r="F8" s="25"/>
      <c r="G8" s="381"/>
      <c r="H8" s="373">
        <f t="shared" si="0"/>
        <v>0</v>
      </c>
      <c r="I8" s="381"/>
      <c r="J8" s="25"/>
      <c r="K8" s="378"/>
      <c r="L8" s="1"/>
    </row>
    <row r="9" spans="1:13" x14ac:dyDescent="0.25">
      <c r="A9" s="11">
        <v>6</v>
      </c>
      <c r="B9" s="6" t="s">
        <v>8</v>
      </c>
      <c r="C9" s="6" t="s">
        <v>9</v>
      </c>
      <c r="D9" s="381">
        <v>83445</v>
      </c>
      <c r="E9" s="30">
        <v>0</v>
      </c>
      <c r="F9" s="25">
        <v>12359</v>
      </c>
      <c r="G9" s="381">
        <v>28837</v>
      </c>
      <c r="H9" s="373">
        <f t="shared" si="0"/>
        <v>0</v>
      </c>
      <c r="I9" s="381">
        <v>28837</v>
      </c>
      <c r="J9" s="25">
        <v>28837</v>
      </c>
      <c r="K9" s="378">
        <f t="shared" si="1"/>
        <v>1</v>
      </c>
      <c r="L9" s="374"/>
    </row>
    <row r="10" spans="1:13" hidden="1" x14ac:dyDescent="0.25">
      <c r="A10" s="11">
        <v>7</v>
      </c>
      <c r="B10" s="12" t="s">
        <v>122</v>
      </c>
      <c r="C10" s="12" t="s">
        <v>10</v>
      </c>
      <c r="D10" s="381"/>
      <c r="E10" s="30">
        <v>0</v>
      </c>
      <c r="F10" s="25"/>
      <c r="G10" s="381"/>
      <c r="H10" s="373">
        <f t="shared" si="0"/>
        <v>0</v>
      </c>
      <c r="I10" s="381"/>
      <c r="J10" s="25"/>
      <c r="K10" s="378"/>
      <c r="L10" s="1"/>
    </row>
    <row r="11" spans="1:13" ht="30" x14ac:dyDescent="0.25">
      <c r="A11" s="11">
        <v>8</v>
      </c>
      <c r="B11" s="12" t="s">
        <v>123</v>
      </c>
      <c r="C11" s="12" t="s">
        <v>11</v>
      </c>
      <c r="D11" s="381">
        <v>5831508</v>
      </c>
      <c r="E11" s="30">
        <v>9330850</v>
      </c>
      <c r="F11" s="25">
        <v>9330850</v>
      </c>
      <c r="G11" s="381">
        <v>9330850</v>
      </c>
      <c r="H11" s="373">
        <f t="shared" si="0"/>
        <v>0</v>
      </c>
      <c r="I11" s="381">
        <v>9330850</v>
      </c>
      <c r="J11" s="25">
        <v>8872555</v>
      </c>
      <c r="K11" s="378">
        <f t="shared" si="1"/>
        <v>0.9508838958937289</v>
      </c>
      <c r="L11" s="374" t="s">
        <v>605</v>
      </c>
    </row>
    <row r="12" spans="1:13" x14ac:dyDescent="0.25">
      <c r="A12" s="11">
        <v>9</v>
      </c>
      <c r="B12" s="13" t="s">
        <v>152</v>
      </c>
      <c r="C12" s="13" t="s">
        <v>12</v>
      </c>
      <c r="D12" s="381">
        <f>SUM(D4:D11)</f>
        <v>75630973</v>
      </c>
      <c r="E12" s="30">
        <f>SUM(E4:E11)</f>
        <v>77331154</v>
      </c>
      <c r="F12" s="25">
        <f>SUM(F4:F11)</f>
        <v>77343513</v>
      </c>
      <c r="G12" s="25">
        <f>SUM(G4:G11)</f>
        <v>77359991</v>
      </c>
      <c r="H12" s="373">
        <f t="shared" si="0"/>
        <v>645045</v>
      </c>
      <c r="I12" s="25">
        <f>SUM(I4:I11)</f>
        <v>78005036</v>
      </c>
      <c r="J12" s="25">
        <f>SUM(J4:J11)</f>
        <v>74071650</v>
      </c>
      <c r="K12" s="378">
        <f t="shared" si="1"/>
        <v>0.94957522998899713</v>
      </c>
      <c r="L12" s="1"/>
    </row>
    <row r="13" spans="1:13" x14ac:dyDescent="0.25">
      <c r="A13" s="11">
        <v>10</v>
      </c>
      <c r="B13" s="12" t="s">
        <v>124</v>
      </c>
      <c r="C13" s="12" t="s">
        <v>13</v>
      </c>
      <c r="D13" s="381">
        <v>12205359</v>
      </c>
      <c r="E13" s="30">
        <v>12886424</v>
      </c>
      <c r="F13" s="25">
        <v>12394424</v>
      </c>
      <c r="G13" s="381">
        <v>12394424</v>
      </c>
      <c r="H13" s="373">
        <f t="shared" si="0"/>
        <v>0</v>
      </c>
      <c r="I13" s="381">
        <v>12394424</v>
      </c>
      <c r="J13" s="25">
        <v>11955664</v>
      </c>
      <c r="K13" s="378">
        <f t="shared" si="1"/>
        <v>0.96460021054629086</v>
      </c>
      <c r="L13" s="1"/>
    </row>
    <row r="14" spans="1:13" x14ac:dyDescent="0.25">
      <c r="A14" s="11">
        <v>11</v>
      </c>
      <c r="B14" s="12" t="s">
        <v>14</v>
      </c>
      <c r="C14" s="12" t="s">
        <v>15</v>
      </c>
      <c r="D14" s="381">
        <v>2484000</v>
      </c>
      <c r="E14" s="30">
        <v>2682000</v>
      </c>
      <c r="F14" s="25">
        <v>2490000</v>
      </c>
      <c r="G14" s="381">
        <v>2973252</v>
      </c>
      <c r="H14" s="373">
        <f t="shared" si="0"/>
        <v>1999419</v>
      </c>
      <c r="I14" s="381">
        <v>4972671</v>
      </c>
      <c r="J14" s="25">
        <v>4972671</v>
      </c>
      <c r="K14" s="378">
        <f t="shared" si="1"/>
        <v>1</v>
      </c>
      <c r="L14" s="374" t="s">
        <v>627</v>
      </c>
    </row>
    <row r="15" spans="1:13" ht="45" x14ac:dyDescent="0.25">
      <c r="A15" s="11">
        <v>12</v>
      </c>
      <c r="B15" s="12" t="s">
        <v>16</v>
      </c>
      <c r="C15" s="12" t="s">
        <v>17</v>
      </c>
      <c r="D15" s="381">
        <v>5137007</v>
      </c>
      <c r="E15" s="30">
        <v>5389732</v>
      </c>
      <c r="F15" s="25">
        <v>5389732</v>
      </c>
      <c r="G15" s="381">
        <v>4906480</v>
      </c>
      <c r="H15" s="373">
        <f t="shared" si="0"/>
        <v>-276854</v>
      </c>
      <c r="I15" s="381">
        <v>4629626</v>
      </c>
      <c r="J15" s="25">
        <v>4629626</v>
      </c>
      <c r="K15" s="378">
        <f t="shared" si="1"/>
        <v>1</v>
      </c>
      <c r="L15" s="374" t="s">
        <v>628</v>
      </c>
    </row>
    <row r="16" spans="1:13" x14ac:dyDescent="0.25">
      <c r="A16" s="11">
        <v>13</v>
      </c>
      <c r="B16" s="13" t="s">
        <v>153</v>
      </c>
      <c r="C16" s="13" t="s">
        <v>18</v>
      </c>
      <c r="D16" s="381">
        <f>D13+D14+D15</f>
        <v>19826366</v>
      </c>
      <c r="E16" s="30">
        <f>E13+E14+E15</f>
        <v>20958156</v>
      </c>
      <c r="F16" s="25">
        <f>F13+F14+F15</f>
        <v>20274156</v>
      </c>
      <c r="G16" s="25">
        <f t="shared" ref="G16:J16" si="2">G13+G14+G15</f>
        <v>20274156</v>
      </c>
      <c r="H16" s="373">
        <f t="shared" si="0"/>
        <v>1722565</v>
      </c>
      <c r="I16" s="25">
        <f t="shared" ref="I16" si="3">I13+I14+I15</f>
        <v>21996721</v>
      </c>
      <c r="J16" s="25">
        <f t="shared" si="2"/>
        <v>21557961</v>
      </c>
      <c r="K16" s="378">
        <f t="shared" si="1"/>
        <v>0.9800533906849116</v>
      </c>
      <c r="L16" s="1"/>
    </row>
    <row r="17" spans="1:12" x14ac:dyDescent="0.25">
      <c r="A17" s="17">
        <v>14</v>
      </c>
      <c r="B17" s="23" t="s">
        <v>176</v>
      </c>
      <c r="C17" s="14" t="s">
        <v>19</v>
      </c>
      <c r="D17" s="382">
        <f>D12+D16</f>
        <v>95457339</v>
      </c>
      <c r="E17" s="31">
        <f>E12+E16</f>
        <v>98289310</v>
      </c>
      <c r="F17" s="26">
        <f>F12+F16</f>
        <v>97617669</v>
      </c>
      <c r="G17" s="26">
        <f t="shared" ref="G17:J17" si="4">G12+G16</f>
        <v>97634147</v>
      </c>
      <c r="H17" s="373">
        <f t="shared" si="0"/>
        <v>2367610</v>
      </c>
      <c r="I17" s="26">
        <f t="shared" ref="I17" si="5">I12+I16</f>
        <v>100001757</v>
      </c>
      <c r="J17" s="26">
        <f t="shared" si="4"/>
        <v>95629611</v>
      </c>
      <c r="K17" s="378">
        <f t="shared" si="1"/>
        <v>0.95627930817255535</v>
      </c>
      <c r="L17" s="1"/>
    </row>
    <row r="18" spans="1:12" x14ac:dyDescent="0.25">
      <c r="A18" s="11"/>
      <c r="B18" s="23"/>
      <c r="C18" s="14"/>
      <c r="D18" s="381"/>
      <c r="E18" s="31"/>
      <c r="F18" s="26"/>
      <c r="G18" s="381"/>
      <c r="H18" s="373">
        <f t="shared" si="0"/>
        <v>0</v>
      </c>
      <c r="I18" s="381"/>
      <c r="J18" s="26"/>
      <c r="K18" s="378"/>
      <c r="L18" s="1"/>
    </row>
    <row r="19" spans="1:12" x14ac:dyDescent="0.25">
      <c r="A19" s="11">
        <v>15</v>
      </c>
      <c r="B19" s="14" t="s">
        <v>603</v>
      </c>
      <c r="C19" s="14" t="s">
        <v>20</v>
      </c>
      <c r="D19" s="381">
        <v>18624325</v>
      </c>
      <c r="E19" s="31">
        <v>18577650</v>
      </c>
      <c r="F19" s="26">
        <v>18470460</v>
      </c>
      <c r="G19" s="381">
        <v>18470460</v>
      </c>
      <c r="H19" s="373">
        <f t="shared" si="0"/>
        <v>-1789038</v>
      </c>
      <c r="I19" s="381">
        <v>16681422</v>
      </c>
      <c r="J19" s="26">
        <v>13368469</v>
      </c>
      <c r="K19" s="378">
        <f t="shared" si="1"/>
        <v>0.80139864575094377</v>
      </c>
      <c r="L19" s="1"/>
    </row>
    <row r="20" spans="1:12" x14ac:dyDescent="0.25">
      <c r="A20" s="11"/>
      <c r="B20" s="14"/>
      <c r="C20" s="14"/>
      <c r="D20" s="381"/>
      <c r="E20" s="31"/>
      <c r="F20" s="26"/>
      <c r="G20" s="381"/>
      <c r="H20" s="373">
        <f t="shared" si="0"/>
        <v>0</v>
      </c>
      <c r="I20" s="381"/>
      <c r="J20" s="26"/>
      <c r="K20" s="378"/>
      <c r="L20" s="1"/>
    </row>
    <row r="21" spans="1:12" x14ac:dyDescent="0.25">
      <c r="A21" s="501" t="s">
        <v>177</v>
      </c>
      <c r="B21" s="502"/>
      <c r="C21" s="14"/>
      <c r="D21" s="381"/>
      <c r="E21" s="31"/>
      <c r="F21" s="26"/>
      <c r="G21" s="381"/>
      <c r="H21" s="373">
        <f t="shared" si="0"/>
        <v>0</v>
      </c>
      <c r="I21" s="381"/>
      <c r="J21" s="26"/>
      <c r="K21" s="378"/>
      <c r="L21" s="1"/>
    </row>
    <row r="22" spans="1:12" x14ac:dyDescent="0.25">
      <c r="A22" s="11">
        <v>16</v>
      </c>
      <c r="B22" s="12" t="s">
        <v>21</v>
      </c>
      <c r="C22" s="12" t="s">
        <v>22</v>
      </c>
      <c r="D22" s="381">
        <v>600000</v>
      </c>
      <c r="E22" s="30">
        <v>650000</v>
      </c>
      <c r="F22" s="25">
        <v>650000</v>
      </c>
      <c r="G22" s="25">
        <v>650000</v>
      </c>
      <c r="H22" s="373">
        <f t="shared" si="0"/>
        <v>915500</v>
      </c>
      <c r="I22" s="25">
        <v>1565500</v>
      </c>
      <c r="J22" s="25">
        <v>1508761</v>
      </c>
      <c r="K22" s="378">
        <f t="shared" si="1"/>
        <v>0.96375662727563083</v>
      </c>
      <c r="L22" s="374" t="s">
        <v>697</v>
      </c>
    </row>
    <row r="23" spans="1:12" ht="45" x14ac:dyDescent="0.25">
      <c r="A23" s="11">
        <v>17</v>
      </c>
      <c r="B23" s="12" t="s">
        <v>23</v>
      </c>
      <c r="C23" s="12" t="s">
        <v>24</v>
      </c>
      <c r="D23" s="381">
        <v>10764740</v>
      </c>
      <c r="E23" s="30">
        <v>7000000</v>
      </c>
      <c r="F23" s="25">
        <v>7000000</v>
      </c>
      <c r="G23" s="25">
        <v>7000000</v>
      </c>
      <c r="H23" s="373">
        <f t="shared" si="0"/>
        <v>0</v>
      </c>
      <c r="I23" s="25">
        <v>7000000</v>
      </c>
      <c r="J23" s="25">
        <v>6687593</v>
      </c>
      <c r="K23" s="378">
        <f t="shared" si="1"/>
        <v>0.95537042857142862</v>
      </c>
      <c r="L23" s="374" t="s">
        <v>654</v>
      </c>
    </row>
    <row r="24" spans="1:12" x14ac:dyDescent="0.25">
      <c r="A24" s="11">
        <v>18</v>
      </c>
      <c r="B24" s="13" t="s">
        <v>157</v>
      </c>
      <c r="C24" s="13" t="s">
        <v>25</v>
      </c>
      <c r="D24" s="383">
        <f>D22+D23</f>
        <v>11364740</v>
      </c>
      <c r="E24" s="32">
        <f>E22+E23</f>
        <v>7650000</v>
      </c>
      <c r="F24" s="27">
        <f>F22+F23</f>
        <v>7650000</v>
      </c>
      <c r="G24" s="27">
        <f>G22+G23</f>
        <v>7650000</v>
      </c>
      <c r="H24" s="373">
        <f t="shared" si="0"/>
        <v>915500</v>
      </c>
      <c r="I24" s="27">
        <f t="shared" ref="I24:J24" si="6">I22+I23</f>
        <v>8565500</v>
      </c>
      <c r="J24" s="27">
        <f t="shared" si="6"/>
        <v>8196354</v>
      </c>
      <c r="K24" s="378">
        <f t="shared" si="1"/>
        <v>0.95690315801762882</v>
      </c>
      <c r="L24" s="1"/>
    </row>
    <row r="25" spans="1:12" ht="30" x14ac:dyDescent="0.25">
      <c r="A25" s="11">
        <v>19</v>
      </c>
      <c r="B25" s="12" t="s">
        <v>26</v>
      </c>
      <c r="C25" s="12" t="s">
        <v>27</v>
      </c>
      <c r="D25" s="381">
        <v>495260</v>
      </c>
      <c r="E25" s="30">
        <v>414000</v>
      </c>
      <c r="F25" s="25">
        <v>414000</v>
      </c>
      <c r="G25" s="25">
        <v>414000</v>
      </c>
      <c r="H25" s="373">
        <f t="shared" si="0"/>
        <v>330000</v>
      </c>
      <c r="I25" s="25">
        <v>744000</v>
      </c>
      <c r="J25" s="25">
        <v>433772</v>
      </c>
      <c r="K25" s="378">
        <f t="shared" si="1"/>
        <v>0.58302688172043016</v>
      </c>
      <c r="L25" s="374" t="s">
        <v>698</v>
      </c>
    </row>
    <row r="26" spans="1:12" x14ac:dyDescent="0.25">
      <c r="A26" s="11">
        <v>20</v>
      </c>
      <c r="B26" s="12" t="s">
        <v>28</v>
      </c>
      <c r="C26" s="12" t="s">
        <v>29</v>
      </c>
      <c r="D26" s="381">
        <v>1700000</v>
      </c>
      <c r="E26" s="30">
        <v>1200000</v>
      </c>
      <c r="F26" s="25">
        <v>1200000</v>
      </c>
      <c r="G26" s="25">
        <v>1200000</v>
      </c>
      <c r="H26" s="373">
        <f t="shared" si="0"/>
        <v>0</v>
      </c>
      <c r="I26" s="25">
        <v>1200000</v>
      </c>
      <c r="J26" s="25">
        <v>1085987</v>
      </c>
      <c r="K26" s="378">
        <f t="shared" si="1"/>
        <v>0.90498916666666662</v>
      </c>
      <c r="L26" s="374" t="s">
        <v>537</v>
      </c>
    </row>
    <row r="27" spans="1:12" x14ac:dyDescent="0.25">
      <c r="A27" s="11">
        <v>21</v>
      </c>
      <c r="B27" s="13" t="s">
        <v>158</v>
      </c>
      <c r="C27" s="13" t="s">
        <v>30</v>
      </c>
      <c r="D27" s="383">
        <f>D25+D26</f>
        <v>2195260</v>
      </c>
      <c r="E27" s="32">
        <f>E25+E26</f>
        <v>1614000</v>
      </c>
      <c r="F27" s="27">
        <f>F25+F26</f>
        <v>1614000</v>
      </c>
      <c r="G27" s="27">
        <f>G25+G26</f>
        <v>1614000</v>
      </c>
      <c r="H27" s="373">
        <f t="shared" si="0"/>
        <v>330000</v>
      </c>
      <c r="I27" s="27">
        <f t="shared" ref="I27:J27" si="7">I25+I26</f>
        <v>1944000</v>
      </c>
      <c r="J27" s="27">
        <f t="shared" si="7"/>
        <v>1519759</v>
      </c>
      <c r="K27" s="378">
        <f t="shared" si="1"/>
        <v>0.78176903292181066</v>
      </c>
      <c r="L27" s="1"/>
    </row>
    <row r="28" spans="1:12" x14ac:dyDescent="0.25">
      <c r="A28" s="11">
        <v>22</v>
      </c>
      <c r="B28" s="12" t="s">
        <v>31</v>
      </c>
      <c r="C28" s="12" t="s">
        <v>32</v>
      </c>
      <c r="D28" s="381">
        <v>15000000</v>
      </c>
      <c r="E28" s="30">
        <v>15000000</v>
      </c>
      <c r="F28" s="25">
        <v>15000000</v>
      </c>
      <c r="G28" s="25">
        <v>15000000</v>
      </c>
      <c r="H28" s="373">
        <f t="shared" si="0"/>
        <v>0</v>
      </c>
      <c r="I28" s="25">
        <v>15000000</v>
      </c>
      <c r="J28" s="25">
        <v>11928152</v>
      </c>
      <c r="K28" s="378">
        <f t="shared" si="1"/>
        <v>0.79521013333333335</v>
      </c>
      <c r="L28" s="374" t="s">
        <v>699</v>
      </c>
    </row>
    <row r="29" spans="1:12" x14ac:dyDescent="0.25">
      <c r="A29" s="11">
        <v>23</v>
      </c>
      <c r="B29" s="12" t="s">
        <v>119</v>
      </c>
      <c r="C29" s="12" t="s">
        <v>33</v>
      </c>
      <c r="D29" s="381">
        <v>100000</v>
      </c>
      <c r="E29" s="30"/>
      <c r="F29" s="25"/>
      <c r="G29" s="381"/>
      <c r="H29" s="373">
        <f t="shared" si="0"/>
        <v>5000</v>
      </c>
      <c r="I29" s="381">
        <v>5000</v>
      </c>
      <c r="J29" s="25">
        <v>5000</v>
      </c>
      <c r="K29" s="378">
        <f t="shared" si="1"/>
        <v>1</v>
      </c>
      <c r="L29" s="374" t="s">
        <v>700</v>
      </c>
    </row>
    <row r="30" spans="1:12" ht="45" x14ac:dyDescent="0.25">
      <c r="A30" s="11">
        <v>24</v>
      </c>
      <c r="B30" s="12" t="s">
        <v>34</v>
      </c>
      <c r="C30" s="12" t="s">
        <v>35</v>
      </c>
      <c r="D30" s="381">
        <v>16041207</v>
      </c>
      <c r="E30" s="30">
        <v>10000000</v>
      </c>
      <c r="F30" s="25">
        <v>13261561</v>
      </c>
      <c r="G30" s="381">
        <v>14261561</v>
      </c>
      <c r="H30" s="373">
        <f t="shared" si="0"/>
        <v>3887914</v>
      </c>
      <c r="I30" s="381">
        <v>18149475</v>
      </c>
      <c r="J30" s="25">
        <v>6163184</v>
      </c>
      <c r="K30" s="378">
        <f t="shared" si="1"/>
        <v>0.33957918892970734</v>
      </c>
      <c r="L30" s="374" t="s">
        <v>701</v>
      </c>
    </row>
    <row r="31" spans="1:12" ht="90" x14ac:dyDescent="0.25">
      <c r="A31" s="11">
        <v>25</v>
      </c>
      <c r="B31" s="12" t="s">
        <v>125</v>
      </c>
      <c r="C31" s="12" t="s">
        <v>36</v>
      </c>
      <c r="D31" s="381">
        <v>16873000</v>
      </c>
      <c r="E31" s="30">
        <v>24920000</v>
      </c>
      <c r="F31" s="25">
        <v>24920000</v>
      </c>
      <c r="G31" s="25">
        <v>24920000</v>
      </c>
      <c r="H31" s="373">
        <f t="shared" si="0"/>
        <v>0</v>
      </c>
      <c r="I31" s="25">
        <v>24920000</v>
      </c>
      <c r="J31" s="25">
        <v>23355000</v>
      </c>
      <c r="K31" s="378">
        <f t="shared" si="1"/>
        <v>0.937199036918138</v>
      </c>
      <c r="L31" s="374" t="s">
        <v>702</v>
      </c>
    </row>
    <row r="32" spans="1:12" ht="120" x14ac:dyDescent="0.25">
      <c r="A32" s="11">
        <v>26</v>
      </c>
      <c r="B32" s="12" t="s">
        <v>126</v>
      </c>
      <c r="C32" s="12" t="s">
        <v>37</v>
      </c>
      <c r="D32" s="381">
        <v>11280000</v>
      </c>
      <c r="E32" s="30">
        <v>13000000</v>
      </c>
      <c r="F32" s="25">
        <v>13000000</v>
      </c>
      <c r="G32" s="25">
        <v>13000000</v>
      </c>
      <c r="H32" s="373">
        <f t="shared" si="0"/>
        <v>2100000</v>
      </c>
      <c r="I32" s="25">
        <v>15100000</v>
      </c>
      <c r="J32" s="25">
        <v>14891173</v>
      </c>
      <c r="K32" s="378">
        <f t="shared" si="1"/>
        <v>0.98617039735099343</v>
      </c>
      <c r="L32" s="374" t="s">
        <v>703</v>
      </c>
    </row>
    <row r="33" spans="1:12" x14ac:dyDescent="0.25">
      <c r="A33" s="11">
        <v>27</v>
      </c>
      <c r="B33" s="13" t="s">
        <v>159</v>
      </c>
      <c r="C33" s="13" t="s">
        <v>38</v>
      </c>
      <c r="D33" s="383">
        <f>D28+D29+D30+D31+D32</f>
        <v>59294207</v>
      </c>
      <c r="E33" s="32">
        <f>E28+E29+E30+E31+E32</f>
        <v>62920000</v>
      </c>
      <c r="F33" s="27">
        <f>F28+F29+F30+F31+F32</f>
        <v>66181561</v>
      </c>
      <c r="G33" s="27">
        <f>G28+G29+G30+G31+G32</f>
        <v>67181561</v>
      </c>
      <c r="H33" s="373">
        <f t="shared" si="0"/>
        <v>5992914</v>
      </c>
      <c r="I33" s="27">
        <f t="shared" ref="I33:J33" si="8">I28+I29+I30+I31+I32</f>
        <v>73174475</v>
      </c>
      <c r="J33" s="27">
        <f t="shared" si="8"/>
        <v>56342509</v>
      </c>
      <c r="K33" s="378">
        <f t="shared" si="1"/>
        <v>0.76997489903412353</v>
      </c>
      <c r="L33" s="1"/>
    </row>
    <row r="34" spans="1:12" x14ac:dyDescent="0.25">
      <c r="A34" s="11">
        <v>28</v>
      </c>
      <c r="B34" s="12" t="s">
        <v>39</v>
      </c>
      <c r="C34" s="12" t="s">
        <v>40</v>
      </c>
      <c r="D34" s="381">
        <v>52020</v>
      </c>
      <c r="E34" s="30">
        <v>323000</v>
      </c>
      <c r="F34" s="25">
        <v>310641</v>
      </c>
      <c r="G34" s="381">
        <v>294163</v>
      </c>
      <c r="H34" s="373">
        <f t="shared" si="0"/>
        <v>0</v>
      </c>
      <c r="I34" s="381">
        <v>294163</v>
      </c>
      <c r="J34" s="25">
        <v>192417</v>
      </c>
      <c r="K34" s="378">
        <f t="shared" si="1"/>
        <v>0.65411693516859704</v>
      </c>
      <c r="L34" s="1" t="s">
        <v>629</v>
      </c>
    </row>
    <row r="35" spans="1:12" x14ac:dyDescent="0.25">
      <c r="A35" s="11">
        <v>29</v>
      </c>
      <c r="B35" s="13" t="s">
        <v>160</v>
      </c>
      <c r="C35" s="13" t="s">
        <v>41</v>
      </c>
      <c r="D35" s="383">
        <f>SUM(D34)</f>
        <v>52020</v>
      </c>
      <c r="E35" s="32">
        <f>SUM(E34)</f>
        <v>323000</v>
      </c>
      <c r="F35" s="27">
        <f>SUM(F34)</f>
        <v>310641</v>
      </c>
      <c r="G35" s="27">
        <f t="shared" ref="G35:J35" si="9">SUM(G34)</f>
        <v>294163</v>
      </c>
      <c r="H35" s="373">
        <f t="shared" si="0"/>
        <v>0</v>
      </c>
      <c r="I35" s="27">
        <f t="shared" si="9"/>
        <v>294163</v>
      </c>
      <c r="J35" s="27">
        <f t="shared" si="9"/>
        <v>192417</v>
      </c>
      <c r="K35" s="378">
        <f t="shared" si="1"/>
        <v>0.65411693516859704</v>
      </c>
      <c r="L35" s="1"/>
    </row>
    <row r="36" spans="1:12" x14ac:dyDescent="0.25">
      <c r="A36" s="11">
        <v>30</v>
      </c>
      <c r="B36" s="15" t="s">
        <v>42</v>
      </c>
      <c r="C36" s="15" t="s">
        <v>43</v>
      </c>
      <c r="D36" s="381">
        <v>16000000</v>
      </c>
      <c r="E36" s="30">
        <v>16000000</v>
      </c>
      <c r="F36" s="25">
        <v>16000000</v>
      </c>
      <c r="G36" s="25">
        <v>16000000</v>
      </c>
      <c r="H36" s="373">
        <f t="shared" si="0"/>
        <v>-1300000</v>
      </c>
      <c r="I36" s="25">
        <v>14700000</v>
      </c>
      <c r="J36" s="25">
        <v>7894249</v>
      </c>
      <c r="K36" s="378">
        <f t="shared" si="1"/>
        <v>0.53702374149659859</v>
      </c>
      <c r="L36" s="1"/>
    </row>
    <row r="37" spans="1:12" x14ac:dyDescent="0.25">
      <c r="A37" s="11">
        <v>31</v>
      </c>
      <c r="B37" s="15" t="s">
        <v>494</v>
      </c>
      <c r="C37" s="15" t="s">
        <v>44</v>
      </c>
      <c r="D37" s="381">
        <v>2650000</v>
      </c>
      <c r="E37" s="30">
        <v>2650000</v>
      </c>
      <c r="F37" s="25">
        <v>2650000</v>
      </c>
      <c r="G37" s="25">
        <v>2650000</v>
      </c>
      <c r="H37" s="373">
        <f t="shared" si="0"/>
        <v>4000000</v>
      </c>
      <c r="I37" s="25">
        <v>6650000</v>
      </c>
      <c r="J37" s="25">
        <v>5018000</v>
      </c>
      <c r="K37" s="378">
        <f t="shared" si="1"/>
        <v>0.75458646616541358</v>
      </c>
      <c r="L37" s="374"/>
    </row>
    <row r="38" spans="1:12" ht="60" x14ac:dyDescent="0.25">
      <c r="A38" s="11">
        <v>32</v>
      </c>
      <c r="B38" s="15" t="s">
        <v>162</v>
      </c>
      <c r="C38" s="12" t="s">
        <v>161</v>
      </c>
      <c r="D38" s="381">
        <v>32250000</v>
      </c>
      <c r="E38" s="30">
        <v>28800000</v>
      </c>
      <c r="F38" s="25">
        <v>30800000</v>
      </c>
      <c r="G38" s="25">
        <v>30800000</v>
      </c>
      <c r="H38" s="373">
        <f t="shared" si="0"/>
        <v>-100000</v>
      </c>
      <c r="I38" s="25">
        <v>30700000</v>
      </c>
      <c r="J38" s="25">
        <v>18629974</v>
      </c>
      <c r="K38" s="378">
        <f t="shared" si="1"/>
        <v>0.60683954397394135</v>
      </c>
      <c r="L38" s="374" t="s">
        <v>704</v>
      </c>
    </row>
    <row r="39" spans="1:12" x14ac:dyDescent="0.25">
      <c r="A39" s="11">
        <v>33</v>
      </c>
      <c r="B39" s="13" t="s">
        <v>163</v>
      </c>
      <c r="C39" s="13" t="s">
        <v>45</v>
      </c>
      <c r="D39" s="383">
        <f>D36+D37+D38</f>
        <v>50900000</v>
      </c>
      <c r="E39" s="383">
        <f>E36+E37+E38</f>
        <v>47450000</v>
      </c>
      <c r="F39" s="385">
        <f>F36+F37+F38</f>
        <v>49450000</v>
      </c>
      <c r="G39" s="385">
        <f>G36+G37+G38</f>
        <v>49450000</v>
      </c>
      <c r="H39" s="373">
        <f t="shared" si="0"/>
        <v>2600000</v>
      </c>
      <c r="I39" s="385">
        <f t="shared" ref="I39:J39" si="10">I36+I37+I38</f>
        <v>52050000</v>
      </c>
      <c r="J39" s="385">
        <f t="shared" si="10"/>
        <v>31542223</v>
      </c>
      <c r="K39" s="378">
        <f t="shared" si="1"/>
        <v>0.60599852065321802</v>
      </c>
      <c r="L39" s="1"/>
    </row>
    <row r="40" spans="1:12" x14ac:dyDescent="0.25">
      <c r="A40" s="11">
        <v>34</v>
      </c>
      <c r="B40" s="23" t="s">
        <v>179</v>
      </c>
      <c r="C40" s="14" t="s">
        <v>46</v>
      </c>
      <c r="D40" s="382">
        <f>D24+D27+D33+D35+D39</f>
        <v>123806227</v>
      </c>
      <c r="E40" s="31">
        <f>E24+E27+E33+E35+E39</f>
        <v>119957000</v>
      </c>
      <c r="F40" s="26">
        <f>F24+F27+F33+F35+F39</f>
        <v>125206202</v>
      </c>
      <c r="G40" s="26">
        <f>G24+G27+G33+G35+G39</f>
        <v>126189724</v>
      </c>
      <c r="H40" s="373">
        <f t="shared" si="0"/>
        <v>9838414</v>
      </c>
      <c r="I40" s="26">
        <f>I24+I27+I33+I35+I39</f>
        <v>136028138</v>
      </c>
      <c r="J40" s="26">
        <f>J24+J27+J33+J35+J39</f>
        <v>97793262</v>
      </c>
      <c r="K40" s="378">
        <f t="shared" si="1"/>
        <v>0.71891936063992878</v>
      </c>
      <c r="L40" s="1"/>
    </row>
    <row r="41" spans="1:12" x14ac:dyDescent="0.25">
      <c r="A41" s="11"/>
      <c r="B41" s="23"/>
      <c r="C41" s="14"/>
      <c r="D41" s="381"/>
      <c r="E41" s="31"/>
      <c r="F41" s="26"/>
      <c r="G41" s="381"/>
      <c r="H41" s="373">
        <f t="shared" si="0"/>
        <v>0</v>
      </c>
      <c r="I41" s="381"/>
      <c r="J41" s="26"/>
      <c r="K41" s="378"/>
      <c r="L41" s="1"/>
    </row>
    <row r="42" spans="1:12" x14ac:dyDescent="0.25">
      <c r="A42" s="459" t="s">
        <v>180</v>
      </c>
      <c r="B42" s="37"/>
      <c r="C42" s="14"/>
      <c r="D42" s="381"/>
      <c r="E42" s="31"/>
      <c r="F42" s="26"/>
      <c r="G42" s="381"/>
      <c r="H42" s="373">
        <f t="shared" si="0"/>
        <v>0</v>
      </c>
      <c r="I42" s="381"/>
      <c r="J42" s="26"/>
      <c r="K42" s="378"/>
      <c r="L42" s="1"/>
    </row>
    <row r="43" spans="1:12" x14ac:dyDescent="0.25">
      <c r="A43" s="11">
        <v>35</v>
      </c>
      <c r="B43" s="13" t="s">
        <v>128</v>
      </c>
      <c r="C43" s="13" t="s">
        <v>47</v>
      </c>
      <c r="D43" s="381">
        <v>2300000</v>
      </c>
      <c r="E43" s="30">
        <v>0</v>
      </c>
      <c r="F43" s="25"/>
      <c r="G43" s="381"/>
      <c r="H43" s="373">
        <f t="shared" si="0"/>
        <v>0</v>
      </c>
      <c r="I43" s="381"/>
      <c r="J43" s="25"/>
      <c r="K43" s="378"/>
      <c r="L43" s="1"/>
    </row>
    <row r="44" spans="1:12" ht="45" x14ac:dyDescent="0.25">
      <c r="A44" s="11">
        <v>37</v>
      </c>
      <c r="B44" s="13" t="s">
        <v>129</v>
      </c>
      <c r="C44" s="13" t="s">
        <v>48</v>
      </c>
      <c r="D44" s="381">
        <v>2462012</v>
      </c>
      <c r="E44" s="30">
        <v>890000</v>
      </c>
      <c r="F44" s="25">
        <v>1890000</v>
      </c>
      <c r="G44" s="25">
        <v>1890000</v>
      </c>
      <c r="H44" s="373">
        <f t="shared" si="0"/>
        <v>2251708</v>
      </c>
      <c r="I44" s="25">
        <v>4141708</v>
      </c>
      <c r="J44" s="25">
        <v>1669073</v>
      </c>
      <c r="K44" s="378">
        <f t="shared" si="1"/>
        <v>0.40299147115151529</v>
      </c>
      <c r="L44" s="374" t="s">
        <v>706</v>
      </c>
    </row>
    <row r="45" spans="1:12" x14ac:dyDescent="0.25">
      <c r="A45" s="11">
        <v>40</v>
      </c>
      <c r="B45" s="23" t="s">
        <v>181</v>
      </c>
      <c r="C45" s="14" t="s">
        <v>49</v>
      </c>
      <c r="D45" s="382">
        <f>D43+D44</f>
        <v>4762012</v>
      </c>
      <c r="E45" s="31">
        <f>E43+E44</f>
        <v>890000</v>
      </c>
      <c r="F45" s="26">
        <f>F43+F44</f>
        <v>1890000</v>
      </c>
      <c r="G45" s="26">
        <f>G43+G44</f>
        <v>1890000</v>
      </c>
      <c r="H45" s="373">
        <f t="shared" si="0"/>
        <v>2251708</v>
      </c>
      <c r="I45" s="26">
        <f>I43+I44</f>
        <v>4141708</v>
      </c>
      <c r="J45" s="26">
        <f>J43+J44</f>
        <v>1669073</v>
      </c>
      <c r="K45" s="378">
        <f t="shared" si="1"/>
        <v>0.40299147115151529</v>
      </c>
      <c r="L45" s="1"/>
    </row>
    <row r="46" spans="1:12" x14ac:dyDescent="0.25">
      <c r="A46" s="11"/>
      <c r="B46" s="23"/>
      <c r="C46" s="14"/>
      <c r="D46" s="381"/>
      <c r="E46" s="31"/>
      <c r="F46" s="26"/>
      <c r="G46" s="381"/>
      <c r="H46" s="373">
        <f t="shared" si="0"/>
        <v>0</v>
      </c>
      <c r="I46" s="381"/>
      <c r="J46" s="26"/>
      <c r="K46" s="378"/>
      <c r="L46" s="1"/>
    </row>
    <row r="47" spans="1:12" x14ac:dyDescent="0.25">
      <c r="A47" s="501" t="s">
        <v>182</v>
      </c>
      <c r="B47" s="502"/>
      <c r="C47" s="14"/>
      <c r="D47" s="381"/>
      <c r="E47" s="31"/>
      <c r="F47" s="26"/>
      <c r="G47" s="381"/>
      <c r="H47" s="373">
        <f t="shared" si="0"/>
        <v>0</v>
      </c>
      <c r="I47" s="381"/>
      <c r="J47" s="26"/>
      <c r="K47" s="378"/>
      <c r="L47" s="1"/>
    </row>
    <row r="48" spans="1:12" ht="60" x14ac:dyDescent="0.25">
      <c r="A48" s="11">
        <v>41</v>
      </c>
      <c r="B48" s="15" t="s">
        <v>50</v>
      </c>
      <c r="C48" s="15" t="s">
        <v>51</v>
      </c>
      <c r="D48" s="381">
        <v>5320427</v>
      </c>
      <c r="E48" s="30">
        <v>6633333</v>
      </c>
      <c r="F48" s="25">
        <v>8356081</v>
      </c>
      <c r="G48" s="25">
        <v>8356081</v>
      </c>
      <c r="H48" s="373">
        <f t="shared" si="0"/>
        <v>0</v>
      </c>
      <c r="I48" s="25">
        <v>8356081</v>
      </c>
      <c r="J48" s="25">
        <v>6352928</v>
      </c>
      <c r="K48" s="378">
        <f t="shared" si="1"/>
        <v>0.76027601934447497</v>
      </c>
      <c r="L48" s="374" t="s">
        <v>705</v>
      </c>
    </row>
    <row r="49" spans="1:12" x14ac:dyDescent="0.25">
      <c r="A49" s="11">
        <v>42</v>
      </c>
      <c r="B49" s="15" t="s">
        <v>154</v>
      </c>
      <c r="C49" s="15" t="s">
        <v>51</v>
      </c>
      <c r="D49" s="381">
        <f>+D48</f>
        <v>5320427</v>
      </c>
      <c r="E49" s="30">
        <f>+E48</f>
        <v>6633333</v>
      </c>
      <c r="F49" s="25">
        <f>+F48</f>
        <v>8356081</v>
      </c>
      <c r="G49" s="25">
        <f>+G48</f>
        <v>8356081</v>
      </c>
      <c r="H49" s="373">
        <f t="shared" si="0"/>
        <v>0</v>
      </c>
      <c r="I49" s="25">
        <f t="shared" ref="I49:J49" si="11">+I48</f>
        <v>8356081</v>
      </c>
      <c r="J49" s="25">
        <f t="shared" si="11"/>
        <v>6352928</v>
      </c>
      <c r="K49" s="378">
        <f t="shared" si="1"/>
        <v>0.76027601934447497</v>
      </c>
      <c r="L49" s="418"/>
    </row>
    <row r="50" spans="1:12" ht="75" x14ac:dyDescent="0.25">
      <c r="A50" s="11">
        <v>43</v>
      </c>
      <c r="B50" s="15" t="s">
        <v>130</v>
      </c>
      <c r="C50" s="15" t="s">
        <v>52</v>
      </c>
      <c r="D50" s="381">
        <v>9592100</v>
      </c>
      <c r="E50" s="30">
        <v>19472022</v>
      </c>
      <c r="F50" s="25">
        <v>19472022</v>
      </c>
      <c r="G50" s="381">
        <v>17712022</v>
      </c>
      <c r="H50" s="373">
        <f t="shared" si="0"/>
        <v>-5601841</v>
      </c>
      <c r="I50" s="381">
        <v>12110181</v>
      </c>
      <c r="J50" s="25">
        <v>6493871</v>
      </c>
      <c r="K50" s="378">
        <f t="shared" si="1"/>
        <v>0.53623236514796935</v>
      </c>
      <c r="L50" s="374" t="s">
        <v>707</v>
      </c>
    </row>
    <row r="51" spans="1:12" ht="90" x14ac:dyDescent="0.25">
      <c r="A51" s="11">
        <v>44</v>
      </c>
      <c r="B51" s="15" t="s">
        <v>131</v>
      </c>
      <c r="C51" s="12" t="s">
        <v>53</v>
      </c>
      <c r="D51" s="381">
        <v>12500000</v>
      </c>
      <c r="E51" s="30">
        <v>12640000</v>
      </c>
      <c r="F51" s="25">
        <v>7640000</v>
      </c>
      <c r="G51" s="381">
        <v>7640000</v>
      </c>
      <c r="H51" s="373">
        <f t="shared" si="0"/>
        <v>0</v>
      </c>
      <c r="I51" s="381">
        <v>7640000</v>
      </c>
      <c r="J51" s="25">
        <v>7100000</v>
      </c>
      <c r="K51" s="378">
        <f t="shared" si="1"/>
        <v>0.9293193717277487</v>
      </c>
      <c r="L51" s="374" t="s">
        <v>708</v>
      </c>
    </row>
    <row r="52" spans="1:12" x14ac:dyDescent="0.25">
      <c r="A52" s="11">
        <v>46</v>
      </c>
      <c r="B52" s="15" t="s">
        <v>54</v>
      </c>
      <c r="C52" s="12" t="s">
        <v>55</v>
      </c>
      <c r="D52" s="381">
        <v>5000000</v>
      </c>
      <c r="E52" s="30">
        <v>5000000</v>
      </c>
      <c r="F52" s="25">
        <v>5000000</v>
      </c>
      <c r="G52" s="25">
        <v>5000000</v>
      </c>
      <c r="H52" s="373">
        <f t="shared" si="0"/>
        <v>-5000000</v>
      </c>
      <c r="I52" s="25"/>
      <c r="J52" s="25"/>
      <c r="K52" s="378"/>
      <c r="L52" s="1"/>
    </row>
    <row r="53" spans="1:12" x14ac:dyDescent="0.25">
      <c r="A53" s="11">
        <v>47</v>
      </c>
      <c r="B53" s="23" t="s">
        <v>183</v>
      </c>
      <c r="C53" s="14" t="s">
        <v>56</v>
      </c>
      <c r="D53" s="382">
        <f>D49+D50+D51+D52</f>
        <v>32412527</v>
      </c>
      <c r="E53" s="31">
        <f>E49+E50+E51+E52</f>
        <v>43745355</v>
      </c>
      <c r="F53" s="26">
        <f>F49+F50+F51+F52</f>
        <v>40468103</v>
      </c>
      <c r="G53" s="26">
        <f>G49+G50+G51+G52</f>
        <v>38708103</v>
      </c>
      <c r="H53" s="373">
        <f t="shared" si="0"/>
        <v>-10601841</v>
      </c>
      <c r="I53" s="26">
        <f>I49+I50+I51+I52</f>
        <v>28106262</v>
      </c>
      <c r="J53" s="26">
        <f>J49+J50+J51+J52</f>
        <v>19946799</v>
      </c>
      <c r="K53" s="378">
        <f t="shared" si="1"/>
        <v>0.70969234542821813</v>
      </c>
      <c r="L53" s="1"/>
    </row>
    <row r="54" spans="1:12" x14ac:dyDescent="0.25">
      <c r="A54" s="11"/>
      <c r="B54" s="23"/>
      <c r="C54" s="14"/>
      <c r="D54" s="381"/>
      <c r="E54" s="31"/>
      <c r="F54" s="26"/>
      <c r="G54" s="381"/>
      <c r="H54" s="373">
        <f t="shared" si="0"/>
        <v>0</v>
      </c>
      <c r="I54" s="381"/>
      <c r="J54" s="26"/>
      <c r="K54" s="378"/>
      <c r="L54" s="1"/>
    </row>
    <row r="55" spans="1:12" x14ac:dyDescent="0.25">
      <c r="A55" s="505" t="s">
        <v>184</v>
      </c>
      <c r="B55" s="502"/>
      <c r="C55" s="14"/>
      <c r="D55" s="381"/>
      <c r="E55" s="31"/>
      <c r="F55" s="26"/>
      <c r="G55" s="381"/>
      <c r="H55" s="373">
        <f t="shared" si="0"/>
        <v>0</v>
      </c>
      <c r="I55" s="381"/>
      <c r="J55" s="26"/>
      <c r="K55" s="378"/>
      <c r="L55" s="1"/>
    </row>
    <row r="56" spans="1:12" x14ac:dyDescent="0.25">
      <c r="A56" s="11">
        <v>48</v>
      </c>
      <c r="B56" s="338" t="s">
        <v>657</v>
      </c>
      <c r="C56" s="15" t="s">
        <v>658</v>
      </c>
      <c r="D56" s="381"/>
      <c r="E56" s="31"/>
      <c r="F56" s="26"/>
      <c r="G56" s="381"/>
      <c r="H56" s="373"/>
      <c r="I56" s="381">
        <v>390000</v>
      </c>
      <c r="J56" s="29">
        <v>390000</v>
      </c>
      <c r="K56" s="378">
        <f t="shared" si="1"/>
        <v>1</v>
      </c>
      <c r="L56" s="1" t="s">
        <v>709</v>
      </c>
    </row>
    <row r="57" spans="1:12" x14ac:dyDescent="0.25">
      <c r="A57" s="11">
        <v>49</v>
      </c>
      <c r="B57" s="13" t="s">
        <v>132</v>
      </c>
      <c r="C57" s="13" t="s">
        <v>57</v>
      </c>
      <c r="D57" s="381">
        <v>550000</v>
      </c>
      <c r="E57" s="32"/>
      <c r="F57" s="27">
        <v>750000</v>
      </c>
      <c r="G57" s="27">
        <v>750000</v>
      </c>
      <c r="H57" s="373">
        <f t="shared" si="0"/>
        <v>0</v>
      </c>
      <c r="I57" s="27">
        <v>750000</v>
      </c>
      <c r="J57" s="27">
        <v>750000</v>
      </c>
      <c r="K57" s="378">
        <f t="shared" si="1"/>
        <v>1</v>
      </c>
      <c r="L57" s="1" t="s">
        <v>710</v>
      </c>
    </row>
    <row r="58" spans="1:12" x14ac:dyDescent="0.25">
      <c r="A58" s="11">
        <v>51</v>
      </c>
      <c r="B58" s="13" t="s">
        <v>58</v>
      </c>
      <c r="C58" s="13" t="s">
        <v>59</v>
      </c>
      <c r="D58" s="381">
        <v>346400</v>
      </c>
      <c r="E58" s="32"/>
      <c r="F58" s="27"/>
      <c r="G58" s="381"/>
      <c r="H58" s="373">
        <f t="shared" si="0"/>
        <v>0</v>
      </c>
      <c r="I58" s="381"/>
      <c r="J58" s="27"/>
      <c r="K58" s="378"/>
      <c r="L58" s="1"/>
    </row>
    <row r="59" spans="1:12" ht="30" x14ac:dyDescent="0.25">
      <c r="A59" s="11">
        <v>52</v>
      </c>
      <c r="B59" s="13" t="s">
        <v>60</v>
      </c>
      <c r="C59" s="13" t="s">
        <v>61</v>
      </c>
      <c r="D59" s="381">
        <v>6661600</v>
      </c>
      <c r="E59" s="32">
        <v>0</v>
      </c>
      <c r="F59" s="27">
        <v>3858268</v>
      </c>
      <c r="G59" s="381">
        <v>5373788</v>
      </c>
      <c r="H59" s="373">
        <f t="shared" si="0"/>
        <v>-390000</v>
      </c>
      <c r="I59" s="381">
        <v>4983788</v>
      </c>
      <c r="J59" s="27">
        <v>4609920</v>
      </c>
      <c r="K59" s="378">
        <f t="shared" si="1"/>
        <v>0.92498316541554337</v>
      </c>
      <c r="L59" s="374" t="s">
        <v>711</v>
      </c>
    </row>
    <row r="60" spans="1:12" x14ac:dyDescent="0.25">
      <c r="A60" s="11">
        <v>53</v>
      </c>
      <c r="B60" s="13" t="s">
        <v>62</v>
      </c>
      <c r="C60" s="13" t="s">
        <v>63</v>
      </c>
      <c r="D60" s="381">
        <v>1000000</v>
      </c>
      <c r="E60" s="32"/>
      <c r="F60" s="27"/>
      <c r="G60" s="381"/>
      <c r="H60" s="373">
        <f t="shared" si="0"/>
        <v>0</v>
      </c>
      <c r="I60" s="381"/>
      <c r="J60" s="27"/>
      <c r="K60" s="378"/>
      <c r="L60" s="1"/>
    </row>
    <row r="61" spans="1:12" x14ac:dyDescent="0.25">
      <c r="A61" s="11">
        <v>54</v>
      </c>
      <c r="B61" s="13" t="s">
        <v>64</v>
      </c>
      <c r="C61" s="13" t="s">
        <v>65</v>
      </c>
      <c r="D61" s="381">
        <v>2000160</v>
      </c>
      <c r="E61" s="32">
        <v>0</v>
      </c>
      <c r="F61" s="27">
        <v>1041732</v>
      </c>
      <c r="G61" s="381">
        <v>1450922</v>
      </c>
      <c r="H61" s="373">
        <f t="shared" si="0"/>
        <v>0</v>
      </c>
      <c r="I61" s="381">
        <v>1450922</v>
      </c>
      <c r="J61" s="27">
        <v>1244679</v>
      </c>
      <c r="K61" s="378">
        <f t="shared" si="1"/>
        <v>0.85785383363130474</v>
      </c>
      <c r="L61" s="1"/>
    </row>
    <row r="62" spans="1:12" x14ac:dyDescent="0.25">
      <c r="A62" s="17">
        <v>55</v>
      </c>
      <c r="B62" s="23" t="s">
        <v>185</v>
      </c>
      <c r="C62" s="14" t="s">
        <v>66</v>
      </c>
      <c r="D62" s="382">
        <f>D57+D58+D59+D60+D61</f>
        <v>10558160</v>
      </c>
      <c r="E62" s="31">
        <f>E57+E58+E59+E60+E61</f>
        <v>0</v>
      </c>
      <c r="F62" s="380">
        <f>F57+F58+F59+F60+F61</f>
        <v>5650000</v>
      </c>
      <c r="G62" s="380">
        <f>G57+G58+G59+G60+G61</f>
        <v>7574710</v>
      </c>
      <c r="H62" s="373">
        <f t="shared" si="0"/>
        <v>0</v>
      </c>
      <c r="I62" s="380">
        <f>I57+I58+I59+I60+I61+I56</f>
        <v>7574710</v>
      </c>
      <c r="J62" s="380">
        <f>J57+J58+J59+J60+J61+J56</f>
        <v>6994599</v>
      </c>
      <c r="K62" s="378">
        <f t="shared" si="1"/>
        <v>0.92341475779270754</v>
      </c>
      <c r="L62" s="1"/>
    </row>
    <row r="63" spans="1:12" x14ac:dyDescent="0.25">
      <c r="A63" s="11"/>
      <c r="B63" s="23"/>
      <c r="C63" s="14"/>
      <c r="D63" s="381"/>
      <c r="E63" s="31"/>
      <c r="F63" s="26"/>
      <c r="G63" s="381"/>
      <c r="H63" s="373">
        <f t="shared" si="0"/>
        <v>0</v>
      </c>
      <c r="I63" s="381"/>
      <c r="J63" s="26"/>
      <c r="K63" s="378"/>
      <c r="L63" s="1"/>
    </row>
    <row r="64" spans="1:12" x14ac:dyDescent="0.25">
      <c r="A64" s="506" t="s">
        <v>186</v>
      </c>
      <c r="B64" s="507"/>
      <c r="C64" s="14"/>
      <c r="D64" s="381"/>
      <c r="E64" s="31"/>
      <c r="F64" s="26"/>
      <c r="G64" s="381"/>
      <c r="H64" s="373">
        <f t="shared" si="0"/>
        <v>0</v>
      </c>
      <c r="I64" s="381"/>
      <c r="J64" s="26"/>
      <c r="K64" s="378"/>
      <c r="L64" s="1"/>
    </row>
    <row r="65" spans="1:12" ht="45" x14ac:dyDescent="0.25">
      <c r="A65" s="11">
        <v>56</v>
      </c>
      <c r="B65" s="13" t="s">
        <v>67</v>
      </c>
      <c r="C65" s="13" t="s">
        <v>68</v>
      </c>
      <c r="D65" s="381">
        <v>27100405</v>
      </c>
      <c r="E65" s="30">
        <v>0</v>
      </c>
      <c r="F65" s="25">
        <v>10594197</v>
      </c>
      <c r="G65" s="381">
        <v>20594197</v>
      </c>
      <c r="H65" s="373">
        <f t="shared" ref="H65:H119" si="12">+I65-G65</f>
        <v>553930</v>
      </c>
      <c r="I65" s="381">
        <v>21148127</v>
      </c>
      <c r="J65" s="25">
        <v>21148127</v>
      </c>
      <c r="K65" s="378">
        <f t="shared" ref="K65:K118" si="13">J65/I65</f>
        <v>1</v>
      </c>
      <c r="L65" s="374" t="s">
        <v>712</v>
      </c>
    </row>
    <row r="66" spans="1:12" x14ac:dyDescent="0.25">
      <c r="A66" s="11">
        <v>57</v>
      </c>
      <c r="B66" s="13" t="s">
        <v>69</v>
      </c>
      <c r="C66" s="13" t="s">
        <v>70</v>
      </c>
      <c r="D66" s="381">
        <v>7237149</v>
      </c>
      <c r="E66" s="30">
        <v>0</v>
      </c>
      <c r="F66" s="25">
        <v>2860433</v>
      </c>
      <c r="G66" s="381">
        <v>5560433</v>
      </c>
      <c r="H66" s="373">
        <f t="shared" si="12"/>
        <v>0</v>
      </c>
      <c r="I66" s="381">
        <v>5560433</v>
      </c>
      <c r="J66" s="25">
        <v>5256608</v>
      </c>
      <c r="K66" s="378">
        <f t="shared" si="13"/>
        <v>0.94535947110593721</v>
      </c>
      <c r="L66" s="1"/>
    </row>
    <row r="67" spans="1:12" x14ac:dyDescent="0.25">
      <c r="A67" s="17">
        <v>58</v>
      </c>
      <c r="B67" s="23" t="s">
        <v>187</v>
      </c>
      <c r="C67" s="14" t="s">
        <v>71</v>
      </c>
      <c r="D67" s="382">
        <f>D65+D66</f>
        <v>34337554</v>
      </c>
      <c r="E67" s="382">
        <f>E65+E66</f>
        <v>0</v>
      </c>
      <c r="F67" s="380">
        <f>F65+F66</f>
        <v>13454630</v>
      </c>
      <c r="G67" s="380">
        <f t="shared" ref="G67:J67" si="14">G65+G66</f>
        <v>26154630</v>
      </c>
      <c r="H67" s="373">
        <f t="shared" si="12"/>
        <v>553930</v>
      </c>
      <c r="I67" s="380">
        <f t="shared" si="14"/>
        <v>26708560</v>
      </c>
      <c r="J67" s="380">
        <f t="shared" si="14"/>
        <v>26404735</v>
      </c>
      <c r="K67" s="378">
        <f t="shared" si="13"/>
        <v>0.988624433514948</v>
      </c>
      <c r="L67" s="1"/>
    </row>
    <row r="68" spans="1:12" x14ac:dyDescent="0.25">
      <c r="A68" s="11"/>
      <c r="B68" s="14"/>
      <c r="C68" s="14"/>
      <c r="D68" s="381"/>
      <c r="E68" s="31"/>
      <c r="F68" s="26"/>
      <c r="G68" s="381"/>
      <c r="H68" s="373">
        <f t="shared" si="12"/>
        <v>0</v>
      </c>
      <c r="I68" s="381"/>
      <c r="J68" s="26"/>
      <c r="K68" s="378"/>
      <c r="L68" s="1"/>
    </row>
    <row r="69" spans="1:12" x14ac:dyDescent="0.25">
      <c r="A69" s="501" t="s">
        <v>188</v>
      </c>
      <c r="B69" s="502"/>
      <c r="C69" s="14"/>
      <c r="D69" s="381"/>
      <c r="E69" s="31"/>
      <c r="F69" s="26"/>
      <c r="G69" s="381"/>
      <c r="H69" s="373">
        <f t="shared" si="12"/>
        <v>0</v>
      </c>
      <c r="I69" s="381"/>
      <c r="J69" s="26"/>
      <c r="K69" s="378"/>
      <c r="L69" s="1"/>
    </row>
    <row r="70" spans="1:12" x14ac:dyDescent="0.25">
      <c r="A70" s="11">
        <v>59</v>
      </c>
      <c r="B70" s="388" t="s">
        <v>133</v>
      </c>
      <c r="C70" s="388" t="s">
        <v>72</v>
      </c>
      <c r="D70" s="416">
        <v>25909575</v>
      </c>
      <c r="E70" s="417">
        <v>130000</v>
      </c>
      <c r="F70" s="389">
        <v>130000</v>
      </c>
      <c r="G70" s="389">
        <v>130000</v>
      </c>
      <c r="H70" s="373">
        <f t="shared" si="12"/>
        <v>0</v>
      </c>
      <c r="I70" s="389">
        <v>130000</v>
      </c>
      <c r="J70" s="389">
        <v>112500</v>
      </c>
      <c r="K70" s="378">
        <f t="shared" si="13"/>
        <v>0.86538461538461542</v>
      </c>
      <c r="L70" s="419" t="s">
        <v>600</v>
      </c>
    </row>
    <row r="71" spans="1:12" x14ac:dyDescent="0.25">
      <c r="A71" s="11">
        <v>61</v>
      </c>
      <c r="B71" s="13" t="s">
        <v>585</v>
      </c>
      <c r="C71" s="13" t="s">
        <v>586</v>
      </c>
      <c r="D71" s="381">
        <v>2384286</v>
      </c>
      <c r="E71" s="32"/>
      <c r="F71" s="27">
        <v>2000000</v>
      </c>
      <c r="G71" s="381">
        <v>5078577</v>
      </c>
      <c r="H71" s="373">
        <f t="shared" si="12"/>
        <v>0</v>
      </c>
      <c r="I71" s="381">
        <v>5078577</v>
      </c>
      <c r="J71" s="27">
        <v>5078577</v>
      </c>
      <c r="K71" s="378">
        <f t="shared" si="13"/>
        <v>1</v>
      </c>
      <c r="L71" s="1"/>
    </row>
    <row r="72" spans="1:12" x14ac:dyDescent="0.25">
      <c r="A72" s="17">
        <v>62</v>
      </c>
      <c r="B72" s="14" t="s">
        <v>155</v>
      </c>
      <c r="C72" s="14" t="s">
        <v>73</v>
      </c>
      <c r="D72" s="382">
        <f>D70+D71</f>
        <v>28293861</v>
      </c>
      <c r="E72" s="31">
        <f>E70+E71</f>
        <v>130000</v>
      </c>
      <c r="F72" s="26">
        <f>F70+F71</f>
        <v>2130000</v>
      </c>
      <c r="G72" s="26">
        <f>G70+G71</f>
        <v>5208577</v>
      </c>
      <c r="H72" s="373">
        <f t="shared" si="12"/>
        <v>0</v>
      </c>
      <c r="I72" s="26">
        <f>I70+I71</f>
        <v>5208577</v>
      </c>
      <c r="J72" s="26">
        <f>J70+J71</f>
        <v>5191077</v>
      </c>
      <c r="K72" s="378">
        <f t="shared" si="13"/>
        <v>0.99664015718688614</v>
      </c>
      <c r="L72" s="1"/>
    </row>
    <row r="73" spans="1:12" x14ac:dyDescent="0.25">
      <c r="A73" s="11"/>
      <c r="B73" s="14"/>
      <c r="C73" s="14"/>
      <c r="D73" s="381"/>
      <c r="E73" s="31"/>
      <c r="F73" s="26"/>
      <c r="G73" s="381"/>
      <c r="H73" s="373">
        <f t="shared" si="12"/>
        <v>0</v>
      </c>
      <c r="I73" s="381"/>
      <c r="J73" s="26"/>
      <c r="K73" s="378"/>
      <c r="L73" s="1"/>
    </row>
    <row r="74" spans="1:12" x14ac:dyDescent="0.25">
      <c r="A74" s="11"/>
      <c r="B74" s="14"/>
      <c r="C74" s="14"/>
      <c r="D74" s="381"/>
      <c r="E74" s="31"/>
      <c r="F74" s="26"/>
      <c r="G74" s="381"/>
      <c r="H74" s="373">
        <f t="shared" si="12"/>
        <v>0</v>
      </c>
      <c r="I74" s="381"/>
      <c r="J74" s="26"/>
      <c r="K74" s="378"/>
      <c r="L74" s="1"/>
    </row>
    <row r="75" spans="1:12" ht="15.75" x14ac:dyDescent="0.25">
      <c r="A75" s="11">
        <v>63</v>
      </c>
      <c r="B75" s="16" t="s">
        <v>164</v>
      </c>
      <c r="C75" s="16" t="s">
        <v>74</v>
      </c>
      <c r="D75" s="384">
        <f>D17+D19+D40+D45+D53+D62+D67+D72</f>
        <v>348252005</v>
      </c>
      <c r="E75" s="33">
        <f>E17+E19+E40+E45+E53+E62+E67+E72</f>
        <v>281589315</v>
      </c>
      <c r="F75" s="28">
        <f>F17+F19+F40+F45+F53+F62+F67+F72</f>
        <v>304887064</v>
      </c>
      <c r="G75" s="386">
        <f>G17+G19+G40+G45+G53+G62+G67+G72</f>
        <v>321830351</v>
      </c>
      <c r="H75" s="373">
        <f t="shared" si="12"/>
        <v>2620783</v>
      </c>
      <c r="I75" s="386">
        <f>I17+I19+I40+I45+I53+I62+I67+I72</f>
        <v>324451134</v>
      </c>
      <c r="J75" s="386">
        <f>J17+J19+J40+J45+J53+J62+J67+J72</f>
        <v>266997625</v>
      </c>
      <c r="K75" s="378">
        <f t="shared" si="13"/>
        <v>0.82292091788466359</v>
      </c>
      <c r="L75" s="30"/>
    </row>
    <row r="76" spans="1:12" ht="15.75" x14ac:dyDescent="0.25">
      <c r="A76" s="11"/>
      <c r="B76" s="16"/>
      <c r="C76" s="16"/>
      <c r="D76" s="381"/>
      <c r="E76" s="33"/>
      <c r="F76" s="28"/>
      <c r="G76" s="381"/>
      <c r="H76" s="373">
        <f t="shared" si="12"/>
        <v>0</v>
      </c>
      <c r="I76" s="381"/>
      <c r="J76" s="28"/>
      <c r="K76" s="378"/>
      <c r="L76" s="1"/>
    </row>
    <row r="77" spans="1:12" ht="15.75" x14ac:dyDescent="0.25">
      <c r="A77" s="501" t="s">
        <v>189</v>
      </c>
      <c r="B77" s="502"/>
      <c r="C77" s="16"/>
      <c r="D77" s="381"/>
      <c r="E77" s="33"/>
      <c r="F77" s="28"/>
      <c r="G77" s="381"/>
      <c r="H77" s="373">
        <f t="shared" si="12"/>
        <v>0</v>
      </c>
      <c r="I77" s="381"/>
      <c r="J77" s="28"/>
      <c r="K77" s="378"/>
      <c r="L77" s="1"/>
    </row>
    <row r="78" spans="1:12" x14ac:dyDescent="0.25">
      <c r="A78" s="11">
        <v>65</v>
      </c>
      <c r="B78" s="12" t="s">
        <v>165</v>
      </c>
      <c r="C78" s="12" t="s">
        <v>75</v>
      </c>
      <c r="D78" s="381">
        <v>209756901</v>
      </c>
      <c r="E78" s="30">
        <v>200000000</v>
      </c>
      <c r="F78" s="25">
        <v>225267652</v>
      </c>
      <c r="G78" s="381">
        <v>215531577</v>
      </c>
      <c r="H78" s="373">
        <f t="shared" ref="H78" si="15">+I78-G78</f>
        <v>-3563833</v>
      </c>
      <c r="I78" s="381">
        <v>211967744</v>
      </c>
      <c r="J78" s="25">
        <v>178856261</v>
      </c>
      <c r="K78" s="378">
        <f t="shared" ref="K78" si="16">J78/I78</f>
        <v>0.84378999193386706</v>
      </c>
      <c r="L78" s="1"/>
    </row>
    <row r="79" spans="1:12" x14ac:dyDescent="0.25">
      <c r="A79" s="11">
        <v>66</v>
      </c>
      <c r="B79" s="12" t="s">
        <v>76</v>
      </c>
      <c r="C79" s="12" t="s">
        <v>77</v>
      </c>
      <c r="D79" s="381">
        <v>11415597</v>
      </c>
      <c r="E79" s="30">
        <v>12644490</v>
      </c>
      <c r="F79" s="25">
        <v>12644490</v>
      </c>
      <c r="G79" s="25">
        <v>12644490</v>
      </c>
      <c r="H79" s="373">
        <f t="shared" si="12"/>
        <v>0</v>
      </c>
      <c r="I79" s="25">
        <v>12644490</v>
      </c>
      <c r="J79" s="25">
        <v>12644490</v>
      </c>
      <c r="K79" s="378">
        <f t="shared" si="13"/>
        <v>1</v>
      </c>
      <c r="L79" s="418"/>
    </row>
    <row r="80" spans="1:12" x14ac:dyDescent="0.25">
      <c r="A80" s="11">
        <v>67</v>
      </c>
      <c r="B80" s="12" t="s">
        <v>134</v>
      </c>
      <c r="C80" s="12" t="s">
        <v>78</v>
      </c>
      <c r="D80" s="381">
        <v>216181156</v>
      </c>
      <c r="E80" s="30">
        <v>255037326</v>
      </c>
      <c r="F80" s="25">
        <v>213192008</v>
      </c>
      <c r="G80" s="381">
        <v>215508190</v>
      </c>
      <c r="H80" s="373">
        <f t="shared" si="12"/>
        <v>64091858</v>
      </c>
      <c r="I80" s="381">
        <v>279600048</v>
      </c>
      <c r="J80" s="25">
        <v>278375273</v>
      </c>
      <c r="K80" s="378">
        <f t="shared" si="13"/>
        <v>0.99561954653169449</v>
      </c>
      <c r="L80" s="420"/>
    </row>
    <row r="81" spans="1:14" x14ac:dyDescent="0.25">
      <c r="A81" s="11">
        <v>68</v>
      </c>
      <c r="B81" s="13" t="s">
        <v>166</v>
      </c>
      <c r="C81" s="13" t="s">
        <v>79</v>
      </c>
      <c r="D81" s="381">
        <f>D78+D79+D80</f>
        <v>437353654</v>
      </c>
      <c r="E81" s="30">
        <f>E78+E79+E80</f>
        <v>467681816</v>
      </c>
      <c r="F81" s="25">
        <f>F78+F79+F80</f>
        <v>451104150</v>
      </c>
      <c r="G81" s="25">
        <f t="shared" ref="G81:J81" si="17">G78+G79+G80</f>
        <v>443684257</v>
      </c>
      <c r="H81" s="373">
        <f t="shared" si="12"/>
        <v>60528025</v>
      </c>
      <c r="I81" s="25">
        <f t="shared" si="17"/>
        <v>504212282</v>
      </c>
      <c r="J81" s="25">
        <f t="shared" si="17"/>
        <v>469876024</v>
      </c>
      <c r="K81" s="378">
        <f t="shared" si="13"/>
        <v>0.93190118681004286</v>
      </c>
      <c r="L81" s="1"/>
    </row>
    <row r="82" spans="1:14" ht="15.75" x14ac:dyDescent="0.25">
      <c r="A82" s="17">
        <v>69</v>
      </c>
      <c r="B82" s="39" t="s">
        <v>195</v>
      </c>
      <c r="C82" s="16" t="s">
        <v>80</v>
      </c>
      <c r="D82" s="384">
        <f>D81</f>
        <v>437353654</v>
      </c>
      <c r="E82" s="33">
        <f>E81</f>
        <v>467681816</v>
      </c>
      <c r="F82" s="28">
        <f>F81</f>
        <v>451104150</v>
      </c>
      <c r="G82" s="28">
        <f t="shared" ref="G82:J82" si="18">G81</f>
        <v>443684257</v>
      </c>
      <c r="H82" s="373">
        <f t="shared" si="12"/>
        <v>60528025</v>
      </c>
      <c r="I82" s="28">
        <f t="shared" si="18"/>
        <v>504212282</v>
      </c>
      <c r="J82" s="28">
        <f t="shared" si="18"/>
        <v>469876024</v>
      </c>
      <c r="K82" s="378">
        <f t="shared" si="13"/>
        <v>0.93190118681004286</v>
      </c>
      <c r="L82" s="1"/>
    </row>
    <row r="83" spans="1:14" ht="15.75" x14ac:dyDescent="0.25">
      <c r="A83" s="11"/>
      <c r="B83" s="16"/>
      <c r="C83" s="16"/>
      <c r="D83" s="381"/>
      <c r="E83" s="33"/>
      <c r="F83" s="28"/>
      <c r="G83" s="381"/>
      <c r="H83" s="373">
        <f t="shared" si="12"/>
        <v>0</v>
      </c>
      <c r="I83" s="381"/>
      <c r="J83" s="28"/>
      <c r="K83" s="378"/>
      <c r="L83" s="1"/>
    </row>
    <row r="84" spans="1:14" x14ac:dyDescent="0.25">
      <c r="A84" s="503" t="s">
        <v>190</v>
      </c>
      <c r="B84" s="504"/>
      <c r="C84" s="12"/>
      <c r="D84" s="381"/>
      <c r="E84" s="30"/>
      <c r="F84" s="25"/>
      <c r="G84" s="381"/>
      <c r="H84" s="373">
        <f t="shared" si="12"/>
        <v>0</v>
      </c>
      <c r="I84" s="381"/>
      <c r="J84" s="25"/>
      <c r="K84" s="378"/>
      <c r="L84" s="1"/>
    </row>
    <row r="85" spans="1:14" x14ac:dyDescent="0.25">
      <c r="A85" s="11">
        <v>70</v>
      </c>
      <c r="B85" s="377" t="s">
        <v>81</v>
      </c>
      <c r="C85" s="377" t="s">
        <v>82</v>
      </c>
      <c r="D85" s="416">
        <v>117688597</v>
      </c>
      <c r="E85" s="417">
        <v>117907333</v>
      </c>
      <c r="F85" s="389">
        <v>130755735</v>
      </c>
      <c r="G85" s="381">
        <v>130755301</v>
      </c>
      <c r="H85" s="373">
        <f t="shared" si="12"/>
        <v>177699</v>
      </c>
      <c r="I85" s="381">
        <v>130933000</v>
      </c>
      <c r="J85" s="389">
        <v>130933000</v>
      </c>
      <c r="K85" s="378">
        <f t="shared" si="13"/>
        <v>1</v>
      </c>
      <c r="L85" s="421"/>
    </row>
    <row r="86" spans="1:14" x14ac:dyDescent="0.25">
      <c r="A86" s="11">
        <v>71</v>
      </c>
      <c r="B86" s="12" t="s">
        <v>83</v>
      </c>
      <c r="C86" s="12" t="s">
        <v>84</v>
      </c>
      <c r="D86" s="381">
        <v>69097958</v>
      </c>
      <c r="E86" s="30">
        <v>71761720</v>
      </c>
      <c r="F86" s="25">
        <v>71761720</v>
      </c>
      <c r="G86" s="381">
        <v>80016107</v>
      </c>
      <c r="H86" s="373">
        <f t="shared" si="12"/>
        <v>2889333</v>
      </c>
      <c r="I86" s="381">
        <v>82905440</v>
      </c>
      <c r="J86" s="25">
        <v>82905440</v>
      </c>
      <c r="K86" s="378">
        <f t="shared" si="13"/>
        <v>1</v>
      </c>
      <c r="L86" s="421"/>
    </row>
    <row r="87" spans="1:14" x14ac:dyDescent="0.25">
      <c r="A87" s="11">
        <v>72</v>
      </c>
      <c r="B87" s="12" t="s">
        <v>135</v>
      </c>
      <c r="C87" s="12" t="s">
        <v>85</v>
      </c>
      <c r="D87" s="381">
        <v>125596130</v>
      </c>
      <c r="E87" s="30">
        <v>122004653</v>
      </c>
      <c r="F87" s="25">
        <v>122384653</v>
      </c>
      <c r="G87" s="381">
        <v>119710948</v>
      </c>
      <c r="H87" s="373">
        <f t="shared" si="12"/>
        <v>10993344</v>
      </c>
      <c r="I87" s="381">
        <v>130704292</v>
      </c>
      <c r="J87" s="25">
        <v>130704292</v>
      </c>
      <c r="K87" s="378">
        <f t="shared" si="13"/>
        <v>1</v>
      </c>
      <c r="L87" s="421"/>
    </row>
    <row r="88" spans="1:14" x14ac:dyDescent="0.25">
      <c r="A88" s="11">
        <v>73</v>
      </c>
      <c r="B88" s="12" t="s">
        <v>136</v>
      </c>
      <c r="C88" s="12" t="s">
        <v>86</v>
      </c>
      <c r="D88" s="381">
        <v>4403200</v>
      </c>
      <c r="E88" s="30">
        <v>4438548</v>
      </c>
      <c r="F88" s="25">
        <v>4438548</v>
      </c>
      <c r="G88" s="381">
        <v>5201368</v>
      </c>
      <c r="H88" s="373">
        <f t="shared" si="12"/>
        <v>1006956</v>
      </c>
      <c r="I88" s="381">
        <v>6208324</v>
      </c>
      <c r="J88" s="25">
        <v>6208324</v>
      </c>
      <c r="K88" s="378">
        <f t="shared" si="13"/>
        <v>1</v>
      </c>
      <c r="L88" s="421"/>
    </row>
    <row r="89" spans="1:14" x14ac:dyDescent="0.25">
      <c r="A89" s="11">
        <v>74</v>
      </c>
      <c r="B89" s="12" t="s">
        <v>87</v>
      </c>
      <c r="C89" s="12" t="s">
        <v>88</v>
      </c>
      <c r="D89" s="381">
        <v>8595307</v>
      </c>
      <c r="E89" s="30">
        <v>0</v>
      </c>
      <c r="F89" s="25"/>
      <c r="G89" s="381"/>
      <c r="H89" s="373">
        <f t="shared" si="12"/>
        <v>4000140</v>
      </c>
      <c r="I89" s="381">
        <v>4000140</v>
      </c>
      <c r="J89" s="25">
        <v>4000140</v>
      </c>
      <c r="K89" s="378">
        <f t="shared" si="13"/>
        <v>1</v>
      </c>
      <c r="L89" s="381"/>
    </row>
    <row r="90" spans="1:14" x14ac:dyDescent="0.25">
      <c r="A90" s="11">
        <v>75</v>
      </c>
      <c r="B90" s="12" t="s">
        <v>587</v>
      </c>
      <c r="C90" s="12" t="s">
        <v>588</v>
      </c>
      <c r="D90" s="381">
        <v>100091</v>
      </c>
      <c r="E90" s="30"/>
      <c r="F90" s="25"/>
      <c r="G90" s="381">
        <v>763210</v>
      </c>
      <c r="H90" s="373">
        <f t="shared" si="12"/>
        <v>0</v>
      </c>
      <c r="I90" s="381">
        <v>763210</v>
      </c>
      <c r="J90" s="25">
        <v>763210</v>
      </c>
      <c r="K90" s="378">
        <f t="shared" si="13"/>
        <v>1</v>
      </c>
      <c r="L90" s="1"/>
    </row>
    <row r="91" spans="1:14" x14ac:dyDescent="0.25">
      <c r="A91" s="11">
        <v>76</v>
      </c>
      <c r="B91" s="13" t="s">
        <v>172</v>
      </c>
      <c r="C91" s="13" t="s">
        <v>89</v>
      </c>
      <c r="D91" s="383">
        <f>D85+D86+D87+D88+D89+D90</f>
        <v>325481283</v>
      </c>
      <c r="E91" s="32">
        <f>E85+E86+E87+E88+E89</f>
        <v>316112254</v>
      </c>
      <c r="F91" s="27">
        <f>F85+F86+F87+F88+F89</f>
        <v>329340656</v>
      </c>
      <c r="G91" s="27">
        <f>G85+G86+G87+G88+G89+G90</f>
        <v>336446934</v>
      </c>
      <c r="H91" s="373">
        <f t="shared" si="12"/>
        <v>19067472</v>
      </c>
      <c r="I91" s="27">
        <f>I85+I86+I87+I88+I89+I90</f>
        <v>355514406</v>
      </c>
      <c r="J91" s="27">
        <f>J85+J86+J87+J88+J89+J90</f>
        <v>355514406</v>
      </c>
      <c r="K91" s="378">
        <f t="shared" si="13"/>
        <v>1</v>
      </c>
      <c r="L91" s="30"/>
      <c r="N91" s="334"/>
    </row>
    <row r="92" spans="1:14" x14ac:dyDescent="0.25">
      <c r="A92" s="11">
        <v>77</v>
      </c>
      <c r="B92" s="13" t="s">
        <v>118</v>
      </c>
      <c r="C92" s="13" t="s">
        <v>90</v>
      </c>
      <c r="D92" s="381">
        <v>80267000</v>
      </c>
      <c r="E92" s="32">
        <v>82291627</v>
      </c>
      <c r="F92" s="27">
        <v>79282027</v>
      </c>
      <c r="G92" s="27">
        <v>79282027</v>
      </c>
      <c r="H92" s="373">
        <f t="shared" si="12"/>
        <v>3498497</v>
      </c>
      <c r="I92" s="27">
        <v>82780524</v>
      </c>
      <c r="J92" s="27">
        <v>82780524</v>
      </c>
      <c r="K92" s="378">
        <f t="shared" si="13"/>
        <v>1</v>
      </c>
      <c r="L92" s="498" t="s">
        <v>669</v>
      </c>
    </row>
    <row r="93" spans="1:14" x14ac:dyDescent="0.25">
      <c r="A93" s="17">
        <v>82</v>
      </c>
      <c r="B93" s="14" t="s">
        <v>636</v>
      </c>
      <c r="C93" s="14" t="s">
        <v>91</v>
      </c>
      <c r="D93" s="382">
        <f>D91+D92</f>
        <v>405748283</v>
      </c>
      <c r="E93" s="31">
        <f>E91+E92</f>
        <v>398403881</v>
      </c>
      <c r="F93" s="26">
        <f>F91+F92</f>
        <v>408622683</v>
      </c>
      <c r="G93" s="26">
        <f>G91+G92</f>
        <v>415728961</v>
      </c>
      <c r="H93" s="373">
        <f t="shared" si="12"/>
        <v>22565969</v>
      </c>
      <c r="I93" s="26">
        <f>I91+I92</f>
        <v>438294930</v>
      </c>
      <c r="J93" s="26">
        <f>J91+J92</f>
        <v>438294930</v>
      </c>
      <c r="K93" s="378">
        <f t="shared" si="13"/>
        <v>1</v>
      </c>
      <c r="L93" s="1"/>
    </row>
    <row r="94" spans="1:14" x14ac:dyDescent="0.25">
      <c r="A94" s="11"/>
      <c r="B94" s="14"/>
      <c r="C94" s="14"/>
      <c r="D94" s="381"/>
      <c r="E94" s="31"/>
      <c r="F94" s="26"/>
      <c r="G94" s="381"/>
      <c r="H94" s="373">
        <f t="shared" si="12"/>
        <v>0</v>
      </c>
      <c r="I94" s="381"/>
      <c r="J94" s="26"/>
      <c r="K94" s="378"/>
      <c r="L94" s="1"/>
    </row>
    <row r="95" spans="1:14" x14ac:dyDescent="0.25">
      <c r="A95" s="501" t="s">
        <v>191</v>
      </c>
      <c r="B95" s="502"/>
      <c r="C95" s="14"/>
      <c r="D95" s="381"/>
      <c r="E95" s="31"/>
      <c r="F95" s="26"/>
      <c r="G95" s="381"/>
      <c r="H95" s="373">
        <f t="shared" si="12"/>
        <v>0</v>
      </c>
      <c r="I95" s="381"/>
      <c r="J95" s="26"/>
      <c r="K95" s="378"/>
      <c r="L95" s="1"/>
    </row>
    <row r="96" spans="1:14" ht="30" x14ac:dyDescent="0.25">
      <c r="A96" s="11">
        <v>83</v>
      </c>
      <c r="B96" s="12" t="s">
        <v>137</v>
      </c>
      <c r="C96" s="12" t="s">
        <v>92</v>
      </c>
      <c r="D96" s="381">
        <v>17000000</v>
      </c>
      <c r="E96" s="32">
        <v>19583250</v>
      </c>
      <c r="F96" s="27">
        <v>12000000</v>
      </c>
      <c r="G96" s="27">
        <v>12000000</v>
      </c>
      <c r="H96" s="373">
        <f t="shared" si="12"/>
        <v>0</v>
      </c>
      <c r="I96" s="27">
        <v>12000000</v>
      </c>
      <c r="J96" s="27">
        <v>10015440</v>
      </c>
      <c r="K96" s="378">
        <f t="shared" si="13"/>
        <v>0.83462000000000003</v>
      </c>
      <c r="L96" s="422" t="s">
        <v>713</v>
      </c>
    </row>
    <row r="97" spans="1:12" x14ac:dyDescent="0.25">
      <c r="A97" s="17">
        <v>85</v>
      </c>
      <c r="B97" s="14" t="s">
        <v>635</v>
      </c>
      <c r="C97" s="14" t="s">
        <v>93</v>
      </c>
      <c r="D97" s="382">
        <f>+D96</f>
        <v>17000000</v>
      </c>
      <c r="E97" s="382">
        <f>+E96</f>
        <v>19583250</v>
      </c>
      <c r="F97" s="380">
        <f>+F96</f>
        <v>12000000</v>
      </c>
      <c r="G97" s="380">
        <f>+G96</f>
        <v>12000000</v>
      </c>
      <c r="H97" s="373">
        <f t="shared" si="12"/>
        <v>0</v>
      </c>
      <c r="I97" s="380">
        <f>+I96</f>
        <v>12000000</v>
      </c>
      <c r="J97" s="380">
        <f>+J96</f>
        <v>10015440</v>
      </c>
      <c r="K97" s="378">
        <f t="shared" si="13"/>
        <v>0.83462000000000003</v>
      </c>
      <c r="L97" s="1"/>
    </row>
    <row r="98" spans="1:12" x14ac:dyDescent="0.25">
      <c r="A98" s="11"/>
      <c r="B98" s="14"/>
      <c r="C98" s="14"/>
      <c r="D98" s="381"/>
      <c r="E98" s="31"/>
      <c r="F98" s="26"/>
      <c r="G98" s="381"/>
      <c r="H98" s="373">
        <f t="shared" si="12"/>
        <v>0</v>
      </c>
      <c r="I98" s="381"/>
      <c r="J98" s="26"/>
      <c r="K98" s="378"/>
      <c r="L98" s="1"/>
    </row>
    <row r="99" spans="1:12" x14ac:dyDescent="0.25">
      <c r="A99" s="501" t="s">
        <v>193</v>
      </c>
      <c r="B99" s="502"/>
      <c r="C99" s="14"/>
      <c r="D99" s="381"/>
      <c r="E99" s="31"/>
      <c r="F99" s="26"/>
      <c r="G99" s="381"/>
      <c r="H99" s="373">
        <f t="shared" si="12"/>
        <v>0</v>
      </c>
      <c r="I99" s="381"/>
      <c r="J99" s="26"/>
      <c r="K99" s="378"/>
      <c r="L99" s="1"/>
    </row>
    <row r="100" spans="1:12" x14ac:dyDescent="0.25">
      <c r="A100" s="17">
        <v>86</v>
      </c>
      <c r="B100" s="13" t="s">
        <v>138</v>
      </c>
      <c r="C100" s="13" t="s">
        <v>94</v>
      </c>
      <c r="D100" s="381">
        <v>12000000</v>
      </c>
      <c r="E100" s="32">
        <v>12000000</v>
      </c>
      <c r="F100" s="27">
        <v>12000000</v>
      </c>
      <c r="G100" s="27">
        <v>12000000</v>
      </c>
      <c r="H100" s="373">
        <f t="shared" si="12"/>
        <v>-1176249</v>
      </c>
      <c r="I100" s="27">
        <v>10823751</v>
      </c>
      <c r="J100" s="27">
        <v>10502769</v>
      </c>
      <c r="K100" s="378">
        <f t="shared" si="13"/>
        <v>0.97034466147641418</v>
      </c>
      <c r="L100" s="1"/>
    </row>
    <row r="101" spans="1:12" x14ac:dyDescent="0.25">
      <c r="A101" s="11">
        <v>88</v>
      </c>
      <c r="B101" s="12" t="s">
        <v>139</v>
      </c>
      <c r="C101" s="12" t="s">
        <v>95</v>
      </c>
      <c r="D101" s="381">
        <v>27000000</v>
      </c>
      <c r="E101" s="30">
        <v>30000000</v>
      </c>
      <c r="F101" s="25">
        <v>30000000</v>
      </c>
      <c r="G101" s="25">
        <v>30000000</v>
      </c>
      <c r="H101" s="373">
        <f t="shared" si="12"/>
        <v>1131995</v>
      </c>
      <c r="I101" s="25">
        <v>31131995</v>
      </c>
      <c r="J101" s="25">
        <v>31131995</v>
      </c>
      <c r="K101" s="378">
        <f t="shared" si="13"/>
        <v>1</v>
      </c>
      <c r="L101" s="1"/>
    </row>
    <row r="102" spans="1:12" x14ac:dyDescent="0.25">
      <c r="A102" s="11">
        <v>89</v>
      </c>
      <c r="B102" s="12" t="s">
        <v>140</v>
      </c>
      <c r="C102" s="12" t="s">
        <v>96</v>
      </c>
      <c r="D102" s="381">
        <v>6000000</v>
      </c>
      <c r="E102" s="30">
        <v>6300000</v>
      </c>
      <c r="F102" s="25">
        <v>0</v>
      </c>
      <c r="G102" s="25">
        <v>0</v>
      </c>
      <c r="H102" s="373">
        <f t="shared" si="12"/>
        <v>0</v>
      </c>
      <c r="I102" s="25"/>
      <c r="J102" s="25">
        <v>0</v>
      </c>
      <c r="K102" s="378"/>
      <c r="L102" s="1"/>
    </row>
    <row r="103" spans="1:12" x14ac:dyDescent="0.25">
      <c r="A103" s="11">
        <v>90</v>
      </c>
      <c r="B103" s="12" t="s">
        <v>141</v>
      </c>
      <c r="C103" s="12" t="s">
        <v>97</v>
      </c>
      <c r="D103" s="383">
        <v>154200</v>
      </c>
      <c r="E103" s="32">
        <v>190000</v>
      </c>
      <c r="F103" s="27">
        <v>405600</v>
      </c>
      <c r="G103" s="381">
        <v>728100</v>
      </c>
      <c r="H103" s="373">
        <f t="shared" si="12"/>
        <v>-297300</v>
      </c>
      <c r="I103" s="381">
        <v>430800</v>
      </c>
      <c r="J103" s="27">
        <v>430800</v>
      </c>
      <c r="K103" s="378">
        <f t="shared" si="13"/>
        <v>1</v>
      </c>
      <c r="L103" s="1"/>
    </row>
    <row r="104" spans="1:12" x14ac:dyDescent="0.25">
      <c r="A104" s="11">
        <v>93</v>
      </c>
      <c r="B104" s="13" t="s">
        <v>167</v>
      </c>
      <c r="C104" s="13" t="s">
        <v>98</v>
      </c>
      <c r="D104" s="383">
        <f>D101+D102+D103</f>
        <v>33154200</v>
      </c>
      <c r="E104" s="32">
        <f>E101+E102+E103</f>
        <v>36490000</v>
      </c>
      <c r="F104" s="27">
        <f>F101+F102+F103</f>
        <v>30405600</v>
      </c>
      <c r="G104" s="27">
        <f>G101+G102+G103</f>
        <v>30728100</v>
      </c>
      <c r="H104" s="373">
        <f t="shared" si="12"/>
        <v>834695</v>
      </c>
      <c r="I104" s="27">
        <f>I101+I102+I103</f>
        <v>31562795</v>
      </c>
      <c r="J104" s="27">
        <f>J101+J102+J103</f>
        <v>31562795</v>
      </c>
      <c r="K104" s="378">
        <f t="shared" si="13"/>
        <v>1</v>
      </c>
      <c r="L104" s="1"/>
    </row>
    <row r="105" spans="1:12" x14ac:dyDescent="0.25">
      <c r="A105" s="11">
        <v>94</v>
      </c>
      <c r="B105" s="13" t="s">
        <v>142</v>
      </c>
      <c r="C105" s="13" t="s">
        <v>99</v>
      </c>
      <c r="D105" s="381">
        <v>3000000</v>
      </c>
      <c r="E105" s="32">
        <v>3000000</v>
      </c>
      <c r="F105" s="27">
        <v>3000000</v>
      </c>
      <c r="G105" s="27">
        <v>3000000</v>
      </c>
      <c r="H105" s="373">
        <f t="shared" si="12"/>
        <v>433729</v>
      </c>
      <c r="I105" s="27">
        <v>3433729</v>
      </c>
      <c r="J105" s="27">
        <v>3433729</v>
      </c>
      <c r="K105" s="378">
        <f t="shared" si="13"/>
        <v>1</v>
      </c>
      <c r="L105" s="1" t="s">
        <v>714</v>
      </c>
    </row>
    <row r="106" spans="1:12" x14ac:dyDescent="0.25">
      <c r="A106" s="17">
        <v>95</v>
      </c>
      <c r="B106" s="23" t="s">
        <v>194</v>
      </c>
      <c r="C106" s="14" t="s">
        <v>100</v>
      </c>
      <c r="D106" s="382">
        <f>D100+D104+D105</f>
        <v>48154200</v>
      </c>
      <c r="E106" s="382">
        <f>E100+E104+E105</f>
        <v>51490000</v>
      </c>
      <c r="F106" s="380">
        <f>F100+F104+F105</f>
        <v>45405600</v>
      </c>
      <c r="G106" s="380">
        <f>G100+G104+G105</f>
        <v>45728100</v>
      </c>
      <c r="H106" s="373">
        <f t="shared" si="12"/>
        <v>92175</v>
      </c>
      <c r="I106" s="380">
        <f>I100+I104+I105</f>
        <v>45820275</v>
      </c>
      <c r="J106" s="380">
        <f>J100+J104+J105</f>
        <v>45499293</v>
      </c>
      <c r="K106" s="378">
        <f t="shared" si="13"/>
        <v>0.99299476050722091</v>
      </c>
      <c r="L106" s="1"/>
    </row>
    <row r="107" spans="1:12" x14ac:dyDescent="0.25">
      <c r="B107" s="23"/>
      <c r="C107" s="14"/>
      <c r="D107" s="381"/>
      <c r="E107" s="31"/>
      <c r="F107" s="26"/>
      <c r="G107" s="381"/>
      <c r="H107" s="373">
        <f t="shared" si="12"/>
        <v>0</v>
      </c>
      <c r="I107" s="381"/>
      <c r="J107" s="26"/>
      <c r="K107" s="378"/>
      <c r="L107" s="1"/>
    </row>
    <row r="108" spans="1:12" x14ac:dyDescent="0.25">
      <c r="A108" s="501" t="s">
        <v>196</v>
      </c>
      <c r="B108" s="502"/>
      <c r="C108" s="14"/>
      <c r="D108" s="381"/>
      <c r="E108" s="31"/>
      <c r="F108" s="26"/>
      <c r="G108" s="381"/>
      <c r="H108" s="373">
        <f t="shared" si="12"/>
        <v>0</v>
      </c>
      <c r="I108" s="381"/>
      <c r="J108" s="26"/>
      <c r="K108" s="378"/>
      <c r="L108" s="1"/>
    </row>
    <row r="109" spans="1:12" x14ac:dyDescent="0.25">
      <c r="A109" s="11">
        <v>96</v>
      </c>
      <c r="B109" s="338" t="s">
        <v>527</v>
      </c>
      <c r="C109" s="15" t="s">
        <v>528</v>
      </c>
      <c r="D109" s="381">
        <v>900000</v>
      </c>
      <c r="E109" s="30">
        <v>0</v>
      </c>
      <c r="F109" s="29">
        <v>500000</v>
      </c>
      <c r="G109" s="29">
        <v>500000</v>
      </c>
      <c r="H109" s="373">
        <f t="shared" si="12"/>
        <v>0</v>
      </c>
      <c r="I109" s="29">
        <v>500000</v>
      </c>
      <c r="J109" s="29">
        <v>485494</v>
      </c>
      <c r="K109" s="378">
        <f t="shared" si="13"/>
        <v>0.97098799999999996</v>
      </c>
      <c r="L109" s="1" t="s">
        <v>538</v>
      </c>
    </row>
    <row r="110" spans="1:12" ht="90" x14ac:dyDescent="0.25">
      <c r="A110" s="11">
        <v>97</v>
      </c>
      <c r="B110" s="12" t="s">
        <v>143</v>
      </c>
      <c r="C110" s="12" t="s">
        <v>101</v>
      </c>
      <c r="D110" s="381">
        <v>10000000</v>
      </c>
      <c r="E110" s="30">
        <v>11200000</v>
      </c>
      <c r="F110" s="25">
        <v>7900000</v>
      </c>
      <c r="G110" s="25">
        <v>7900000</v>
      </c>
      <c r="H110" s="373">
        <f t="shared" si="12"/>
        <v>1604880</v>
      </c>
      <c r="I110" s="25">
        <v>9504880</v>
      </c>
      <c r="J110" s="25">
        <v>9504880</v>
      </c>
      <c r="K110" s="378">
        <f t="shared" si="13"/>
        <v>1</v>
      </c>
      <c r="L110" s="374" t="s">
        <v>715</v>
      </c>
    </row>
    <row r="111" spans="1:12" x14ac:dyDescent="0.25">
      <c r="A111" s="11">
        <v>98</v>
      </c>
      <c r="B111" s="12" t="s">
        <v>144</v>
      </c>
      <c r="C111" s="12" t="s">
        <v>102</v>
      </c>
      <c r="D111" s="381">
        <v>5500000</v>
      </c>
      <c r="E111" s="30">
        <v>5500000</v>
      </c>
      <c r="F111" s="25">
        <v>5500000</v>
      </c>
      <c r="G111" s="25">
        <v>5500000</v>
      </c>
      <c r="H111" s="373">
        <f t="shared" si="12"/>
        <v>0</v>
      </c>
      <c r="I111" s="25">
        <v>5500000</v>
      </c>
      <c r="J111" s="25">
        <v>4947940</v>
      </c>
      <c r="K111" s="378">
        <f t="shared" si="13"/>
        <v>0.89962545454545451</v>
      </c>
      <c r="L111" s="374" t="s">
        <v>716</v>
      </c>
    </row>
    <row r="112" spans="1:12" ht="60" x14ac:dyDescent="0.25">
      <c r="A112" s="11">
        <v>99</v>
      </c>
      <c r="B112" s="12" t="s">
        <v>145</v>
      </c>
      <c r="C112" s="12" t="s">
        <v>103</v>
      </c>
      <c r="D112" s="381">
        <v>16593430</v>
      </c>
      <c r="E112" s="30">
        <v>16000000</v>
      </c>
      <c r="F112" s="25">
        <v>16000000</v>
      </c>
      <c r="G112" s="25">
        <v>16000000</v>
      </c>
      <c r="H112" s="373">
        <f t="shared" si="12"/>
        <v>-569366</v>
      </c>
      <c r="I112" s="25">
        <v>15430634</v>
      </c>
      <c r="J112" s="25">
        <v>5908196</v>
      </c>
      <c r="K112" s="378">
        <f t="shared" si="13"/>
        <v>0.38288744325087354</v>
      </c>
      <c r="L112" s="374" t="s">
        <v>717</v>
      </c>
    </row>
    <row r="113" spans="1:12" x14ac:dyDescent="0.25">
      <c r="A113" s="11">
        <v>101</v>
      </c>
      <c r="B113" s="12" t="s">
        <v>104</v>
      </c>
      <c r="C113" s="12" t="s">
        <v>105</v>
      </c>
      <c r="D113" s="381"/>
      <c r="E113" s="30">
        <v>0</v>
      </c>
      <c r="F113" s="25"/>
      <c r="G113" s="381"/>
      <c r="H113" s="373">
        <f t="shared" si="12"/>
        <v>0</v>
      </c>
      <c r="I113" s="381"/>
      <c r="J113" s="25"/>
      <c r="K113" s="378"/>
      <c r="L113" s="1"/>
    </row>
    <row r="114" spans="1:12" x14ac:dyDescent="0.25">
      <c r="A114" s="11">
        <v>102</v>
      </c>
      <c r="B114" s="12" t="s">
        <v>106</v>
      </c>
      <c r="C114" s="12" t="s">
        <v>107</v>
      </c>
      <c r="D114" s="381">
        <v>10000000</v>
      </c>
      <c r="E114" s="30">
        <v>8964000</v>
      </c>
      <c r="F114" s="25">
        <v>8073000</v>
      </c>
      <c r="G114" s="25">
        <v>8073000</v>
      </c>
      <c r="H114" s="373">
        <f t="shared" si="12"/>
        <v>0</v>
      </c>
      <c r="I114" s="25">
        <v>8073000</v>
      </c>
      <c r="J114" s="25">
        <v>4969290</v>
      </c>
      <c r="K114" s="378">
        <f t="shared" si="13"/>
        <v>0.61554440728353776</v>
      </c>
      <c r="L114" s="419"/>
    </row>
    <row r="115" spans="1:12" x14ac:dyDescent="0.25">
      <c r="A115" s="11">
        <v>103</v>
      </c>
      <c r="B115" s="12" t="s">
        <v>661</v>
      </c>
      <c r="C115" s="12" t="s">
        <v>662</v>
      </c>
      <c r="D115" s="381"/>
      <c r="E115" s="30"/>
      <c r="F115" s="25"/>
      <c r="G115" s="25"/>
      <c r="H115" s="373"/>
      <c r="I115" s="25">
        <v>186000</v>
      </c>
      <c r="J115" s="25">
        <v>186000</v>
      </c>
      <c r="K115" s="378">
        <f t="shared" si="13"/>
        <v>1</v>
      </c>
      <c r="L115" s="419"/>
    </row>
    <row r="116" spans="1:12" x14ac:dyDescent="0.25">
      <c r="A116" s="11">
        <v>104</v>
      </c>
      <c r="B116" s="12" t="s">
        <v>659</v>
      </c>
      <c r="C116" s="12" t="s">
        <v>660</v>
      </c>
      <c r="D116" s="381"/>
      <c r="E116" s="30"/>
      <c r="F116" s="25"/>
      <c r="G116" s="25"/>
      <c r="H116" s="373"/>
      <c r="I116" s="25">
        <v>1068800</v>
      </c>
      <c r="J116" s="25">
        <v>1068800</v>
      </c>
      <c r="K116" s="378"/>
      <c r="L116" s="419" t="s">
        <v>718</v>
      </c>
    </row>
    <row r="117" spans="1:12" ht="45" x14ac:dyDescent="0.25">
      <c r="A117" s="11">
        <v>105</v>
      </c>
      <c r="B117" s="12" t="s">
        <v>146</v>
      </c>
      <c r="C117" s="12" t="s">
        <v>108</v>
      </c>
      <c r="D117" s="381">
        <v>5750000</v>
      </c>
      <c r="E117" s="30">
        <v>500000</v>
      </c>
      <c r="F117" s="25">
        <v>500000</v>
      </c>
      <c r="G117" s="381">
        <v>2494616</v>
      </c>
      <c r="H117" s="373">
        <f t="shared" si="12"/>
        <v>1866327</v>
      </c>
      <c r="I117" s="381">
        <v>4360943</v>
      </c>
      <c r="J117" s="25">
        <v>4360943</v>
      </c>
      <c r="K117" s="378">
        <f t="shared" si="13"/>
        <v>1</v>
      </c>
      <c r="L117" s="374" t="s">
        <v>719</v>
      </c>
    </row>
    <row r="118" spans="1:12" x14ac:dyDescent="0.25">
      <c r="A118" s="11">
        <v>106</v>
      </c>
      <c r="B118" s="14" t="s">
        <v>637</v>
      </c>
      <c r="C118" s="14" t="s">
        <v>109</v>
      </c>
      <c r="D118" s="382">
        <f>D110+D111+D112+D114+D117+D113+D109</f>
        <v>48743430</v>
      </c>
      <c r="E118" s="382">
        <f>E110+E111+E112+E114+E117+E113+E109</f>
        <v>42164000</v>
      </c>
      <c r="F118" s="380">
        <f>F110+F111+F112+F114+F117+F113+F109</f>
        <v>38473000</v>
      </c>
      <c r="G118" s="380">
        <f>G110+G111+G112+G114+G117+G113+G109</f>
        <v>40467616</v>
      </c>
      <c r="H118" s="373">
        <f t="shared" si="12"/>
        <v>4156641</v>
      </c>
      <c r="I118" s="380">
        <f>I110+I111+I112+I114+I117+I113+I109+I116+I115</f>
        <v>44624257</v>
      </c>
      <c r="J118" s="380">
        <f>J110+J111+J112+J114+J117+J113+J109+J116+J115</f>
        <v>31431543</v>
      </c>
      <c r="K118" s="378">
        <f t="shared" si="13"/>
        <v>0.70436003001685832</v>
      </c>
      <c r="L118" s="1"/>
    </row>
    <row r="119" spans="1:12" x14ac:dyDescent="0.25">
      <c r="B119" s="14"/>
      <c r="C119" s="14"/>
      <c r="D119" s="381"/>
      <c r="E119" s="31"/>
      <c r="F119" s="26"/>
      <c r="G119" s="381"/>
      <c r="H119" s="373">
        <f t="shared" si="12"/>
        <v>0</v>
      </c>
      <c r="I119" s="381"/>
      <c r="J119" s="26"/>
      <c r="K119" s="378"/>
      <c r="L119" s="1"/>
    </row>
    <row r="120" spans="1:12" x14ac:dyDescent="0.25">
      <c r="A120" s="501" t="s">
        <v>197</v>
      </c>
      <c r="B120" s="502"/>
      <c r="C120" s="14"/>
      <c r="D120" s="381"/>
      <c r="E120" s="31"/>
      <c r="F120" s="26"/>
      <c r="G120" s="381"/>
      <c r="H120" s="373">
        <f t="shared" ref="H120:H139" si="19">+I120-G120</f>
        <v>0</v>
      </c>
      <c r="I120" s="381"/>
      <c r="J120" s="26"/>
      <c r="K120" s="378"/>
      <c r="L120" s="1"/>
    </row>
    <row r="121" spans="1:12" x14ac:dyDescent="0.25">
      <c r="A121" s="11">
        <v>107</v>
      </c>
      <c r="B121" s="462" t="s">
        <v>147</v>
      </c>
      <c r="C121" s="13" t="s">
        <v>110</v>
      </c>
      <c r="D121" s="381">
        <v>8360000</v>
      </c>
      <c r="E121" s="32"/>
      <c r="F121" s="27">
        <v>200000</v>
      </c>
      <c r="G121" s="381">
        <v>300000</v>
      </c>
      <c r="H121" s="373">
        <f t="shared" si="19"/>
        <v>180000</v>
      </c>
      <c r="I121" s="381">
        <v>480000</v>
      </c>
      <c r="J121" s="27">
        <v>480000</v>
      </c>
      <c r="K121" s="378">
        <f t="shared" ref="K121:K139" si="20">J121/I121</f>
        <v>1</v>
      </c>
      <c r="L121" s="374" t="s">
        <v>722</v>
      </c>
    </row>
    <row r="122" spans="1:12" x14ac:dyDescent="0.25">
      <c r="A122" s="11">
        <v>108</v>
      </c>
      <c r="B122" s="462" t="s">
        <v>642</v>
      </c>
      <c r="C122" s="13" t="s">
        <v>641</v>
      </c>
      <c r="D122" s="381"/>
      <c r="E122" s="32"/>
      <c r="F122" s="27"/>
      <c r="G122" s="381"/>
      <c r="H122" s="373">
        <f t="shared" si="19"/>
        <v>1600000</v>
      </c>
      <c r="I122" s="381">
        <v>1600000</v>
      </c>
      <c r="J122" s="27">
        <v>1600000</v>
      </c>
      <c r="K122" s="378">
        <f t="shared" si="20"/>
        <v>1</v>
      </c>
      <c r="L122" s="374" t="s">
        <v>720</v>
      </c>
    </row>
    <row r="123" spans="1:12" x14ac:dyDescent="0.25">
      <c r="A123" s="11">
        <v>109</v>
      </c>
      <c r="B123" s="462" t="s">
        <v>634</v>
      </c>
      <c r="C123" s="13" t="s">
        <v>633</v>
      </c>
      <c r="D123" s="381">
        <v>2000000</v>
      </c>
      <c r="E123" s="32">
        <v>0</v>
      </c>
      <c r="F123" s="27"/>
      <c r="G123" s="381"/>
      <c r="H123" s="373">
        <f t="shared" si="19"/>
        <v>27280000</v>
      </c>
      <c r="I123" s="381">
        <v>27280000</v>
      </c>
      <c r="J123" s="27">
        <v>27280000</v>
      </c>
      <c r="K123" s="378">
        <f t="shared" si="20"/>
        <v>1</v>
      </c>
      <c r="L123" s="419" t="s">
        <v>721</v>
      </c>
    </row>
    <row r="124" spans="1:12" x14ac:dyDescent="0.25">
      <c r="A124" s="11">
        <v>110</v>
      </c>
      <c r="B124" s="463" t="s">
        <v>638</v>
      </c>
      <c r="C124" s="14" t="s">
        <v>111</v>
      </c>
      <c r="D124" s="380">
        <f>D121+D123+D122</f>
        <v>10360000</v>
      </c>
      <c r="E124" s="380">
        <f>E121+E123+E122</f>
        <v>0</v>
      </c>
      <c r="F124" s="380">
        <f>F121+F123+F122</f>
        <v>200000</v>
      </c>
      <c r="G124" s="380">
        <f>G121+G123+G122</f>
        <v>300000</v>
      </c>
      <c r="H124" s="373">
        <f t="shared" si="19"/>
        <v>29060000</v>
      </c>
      <c r="I124" s="380">
        <f>I121+I123+I122</f>
        <v>29360000</v>
      </c>
      <c r="J124" s="380">
        <f>J121+J123+J122</f>
        <v>29360000</v>
      </c>
      <c r="K124" s="378">
        <f t="shared" si="20"/>
        <v>1</v>
      </c>
      <c r="L124" s="1"/>
    </row>
    <row r="125" spans="1:12" x14ac:dyDescent="0.25">
      <c r="A125" s="11"/>
      <c r="B125" s="463"/>
      <c r="C125" s="14"/>
      <c r="D125" s="381"/>
      <c r="E125" s="31"/>
      <c r="F125" s="26"/>
      <c r="G125" s="381"/>
      <c r="H125" s="373">
        <f t="shared" si="19"/>
        <v>0</v>
      </c>
      <c r="I125" s="381"/>
      <c r="J125" s="26"/>
      <c r="K125" s="378"/>
      <c r="L125" s="1"/>
    </row>
    <row r="126" spans="1:12" x14ac:dyDescent="0.25">
      <c r="A126" s="458" t="s">
        <v>533</v>
      </c>
      <c r="B126" s="337"/>
      <c r="C126" s="14"/>
      <c r="D126" s="381"/>
      <c r="E126" s="31"/>
      <c r="F126" s="26"/>
      <c r="G126" s="381"/>
      <c r="H126" s="373">
        <f t="shared" si="19"/>
        <v>0</v>
      </c>
      <c r="I126" s="381"/>
      <c r="J126" s="26"/>
      <c r="K126" s="378"/>
      <c r="L126" s="1"/>
    </row>
    <row r="127" spans="1:12" x14ac:dyDescent="0.25">
      <c r="A127" s="11">
        <v>111</v>
      </c>
      <c r="B127" s="464" t="s">
        <v>529</v>
      </c>
      <c r="C127" s="15" t="s">
        <v>530</v>
      </c>
      <c r="D127" s="381">
        <v>30720431</v>
      </c>
      <c r="E127" s="30">
        <v>7630000</v>
      </c>
      <c r="F127" s="29">
        <v>7630000</v>
      </c>
      <c r="G127" s="29">
        <v>7630000</v>
      </c>
      <c r="H127" s="373">
        <f t="shared" si="19"/>
        <v>0</v>
      </c>
      <c r="I127" s="29">
        <v>7630000</v>
      </c>
      <c r="J127" s="29">
        <v>4062500</v>
      </c>
      <c r="K127" s="378">
        <f t="shared" si="20"/>
        <v>0.53243774574049807</v>
      </c>
      <c r="L127" s="374" t="s">
        <v>601</v>
      </c>
    </row>
    <row r="128" spans="1:12" x14ac:dyDescent="0.25">
      <c r="A128" s="11">
        <v>112</v>
      </c>
      <c r="B128" s="465" t="s">
        <v>531</v>
      </c>
      <c r="C128" s="14" t="s">
        <v>532</v>
      </c>
      <c r="D128" s="382">
        <f>+D127</f>
        <v>30720431</v>
      </c>
      <c r="E128" s="31">
        <f>+E127</f>
        <v>7630000</v>
      </c>
      <c r="F128" s="26">
        <f>+F127</f>
        <v>7630000</v>
      </c>
      <c r="G128" s="26">
        <f>+G127</f>
        <v>7630000</v>
      </c>
      <c r="H128" s="373">
        <f t="shared" si="19"/>
        <v>0</v>
      </c>
      <c r="I128" s="26">
        <f t="shared" ref="I128:J128" si="21">+I127</f>
        <v>7630000</v>
      </c>
      <c r="J128" s="26">
        <f t="shared" si="21"/>
        <v>4062500</v>
      </c>
      <c r="K128" s="378">
        <f t="shared" si="20"/>
        <v>0.53243774574049807</v>
      </c>
      <c r="L128" s="1"/>
    </row>
    <row r="129" spans="1:15" x14ac:dyDescent="0.25">
      <c r="A129" s="11"/>
      <c r="B129" s="463"/>
      <c r="C129" s="14"/>
      <c r="D129" s="381"/>
      <c r="E129" s="31"/>
      <c r="F129" s="26"/>
      <c r="G129" s="26"/>
      <c r="H129" s="373">
        <f t="shared" si="19"/>
        <v>0</v>
      </c>
      <c r="I129" s="26"/>
      <c r="J129" s="26"/>
      <c r="K129" s="378"/>
      <c r="L129" s="1"/>
    </row>
    <row r="130" spans="1:15" ht="15.75" x14ac:dyDescent="0.25">
      <c r="A130" s="11">
        <v>113</v>
      </c>
      <c r="B130" s="466" t="s">
        <v>200</v>
      </c>
      <c r="C130" s="16" t="s">
        <v>112</v>
      </c>
      <c r="D130" s="384">
        <f>D93+D97+D106+D118+D124+D128</f>
        <v>560726344</v>
      </c>
      <c r="E130" s="384">
        <f>E93+E97+E106+E118+E124+E128</f>
        <v>519271131</v>
      </c>
      <c r="F130" s="386">
        <f>F93+F97+F106+F118+F124+F128</f>
        <v>512331283</v>
      </c>
      <c r="G130" s="386">
        <f>G93+G97+G106+G118+G124+G128</f>
        <v>521854677</v>
      </c>
      <c r="H130" s="373">
        <f t="shared" si="19"/>
        <v>55874785</v>
      </c>
      <c r="I130" s="386">
        <f>I93+I97+I106+I118+I124+I128</f>
        <v>577729462</v>
      </c>
      <c r="J130" s="386">
        <f>J93+J97+J106+J118+J124+J128</f>
        <v>558663706</v>
      </c>
      <c r="K130" s="378">
        <f t="shared" si="20"/>
        <v>0.96699881648064545</v>
      </c>
      <c r="L130" s="1"/>
      <c r="M130" s="334"/>
    </row>
    <row r="131" spans="1:15" x14ac:dyDescent="0.25">
      <c r="A131" s="11">
        <v>115</v>
      </c>
      <c r="B131" s="467" t="s">
        <v>169</v>
      </c>
      <c r="C131" s="12" t="s">
        <v>113</v>
      </c>
      <c r="D131" s="381">
        <v>220000000</v>
      </c>
      <c r="E131" s="30">
        <v>230000000</v>
      </c>
      <c r="F131" s="25">
        <v>230000000</v>
      </c>
      <c r="G131" s="25">
        <v>230000000</v>
      </c>
      <c r="H131" s="373">
        <f t="shared" ref="H131" si="22">+I131-G131</f>
        <v>0</v>
      </c>
      <c r="I131" s="25">
        <v>230000000</v>
      </c>
      <c r="J131" s="25">
        <v>178856261</v>
      </c>
      <c r="K131" s="378">
        <f t="shared" ref="K131" si="23">J131/I131</f>
        <v>0.77763591739130433</v>
      </c>
      <c r="L131" s="1"/>
    </row>
    <row r="132" spans="1:15" x14ac:dyDescent="0.25">
      <c r="A132" s="11">
        <v>117</v>
      </c>
      <c r="B132" s="467" t="s">
        <v>170</v>
      </c>
      <c r="C132" s="12" t="s">
        <v>148</v>
      </c>
      <c r="D132" s="381">
        <v>4879315</v>
      </c>
      <c r="E132" s="30">
        <v>0</v>
      </c>
      <c r="F132" s="25">
        <v>13659931</v>
      </c>
      <c r="G132" s="25">
        <v>13659931</v>
      </c>
      <c r="H132" s="373">
        <f t="shared" ref="H132" si="24">+I132-G132</f>
        <v>-6611632</v>
      </c>
      <c r="I132" s="25">
        <v>7048299</v>
      </c>
      <c r="J132" s="25">
        <v>7048299</v>
      </c>
      <c r="K132" s="378">
        <f t="shared" ref="K132" si="25">J132/I132</f>
        <v>1</v>
      </c>
      <c r="L132" s="1"/>
    </row>
    <row r="133" spans="1:15" x14ac:dyDescent="0.25">
      <c r="A133" s="11">
        <v>118</v>
      </c>
      <c r="B133" s="467" t="s">
        <v>534</v>
      </c>
      <c r="C133" s="12" t="s">
        <v>535</v>
      </c>
      <c r="D133" s="381"/>
      <c r="E133" s="30"/>
      <c r="F133" s="25"/>
      <c r="G133" s="381"/>
      <c r="H133" s="373">
        <f t="shared" si="19"/>
        <v>13885655</v>
      </c>
      <c r="I133" s="381">
        <v>13885655</v>
      </c>
      <c r="J133" s="25">
        <v>13885655</v>
      </c>
      <c r="K133" s="378">
        <f t="shared" si="20"/>
        <v>1</v>
      </c>
      <c r="L133" s="1"/>
    </row>
    <row r="134" spans="1:15" hidden="1" x14ac:dyDescent="0.25">
      <c r="A134" s="11">
        <v>119</v>
      </c>
      <c r="B134" s="467" t="s">
        <v>114</v>
      </c>
      <c r="C134" s="12" t="s">
        <v>115</v>
      </c>
      <c r="D134" s="381"/>
      <c r="E134" s="30"/>
      <c r="F134" s="25"/>
      <c r="G134" s="381"/>
      <c r="H134" s="373">
        <f t="shared" si="19"/>
        <v>0</v>
      </c>
      <c r="I134" s="381"/>
      <c r="J134" s="25"/>
      <c r="K134" s="378"/>
      <c r="L134" s="1"/>
    </row>
    <row r="135" spans="1:15" x14ac:dyDescent="0.25">
      <c r="A135" s="11">
        <v>120</v>
      </c>
      <c r="B135" s="462" t="s">
        <v>171</v>
      </c>
      <c r="C135" s="13" t="s">
        <v>116</v>
      </c>
      <c r="D135" s="383">
        <f>D131+D132+D134+D133</f>
        <v>224879315</v>
      </c>
      <c r="E135" s="32">
        <f>E131+E132+E134+E133</f>
        <v>230000000</v>
      </c>
      <c r="F135" s="27">
        <f>F131+F132+F134+F133</f>
        <v>243659931</v>
      </c>
      <c r="G135" s="381">
        <v>243659931</v>
      </c>
      <c r="H135" s="373">
        <f t="shared" si="19"/>
        <v>7274023</v>
      </c>
      <c r="I135" s="27">
        <f>I131+I132+I134+I133</f>
        <v>250933954</v>
      </c>
      <c r="J135" s="27">
        <f>J131+J132+J134+J133</f>
        <v>199790215</v>
      </c>
      <c r="K135" s="378">
        <f t="shared" si="20"/>
        <v>0.79618645390651277</v>
      </c>
      <c r="L135" s="1"/>
    </row>
    <row r="136" spans="1:15" ht="15.75" x14ac:dyDescent="0.25">
      <c r="A136" s="11">
        <v>121</v>
      </c>
      <c r="B136" s="468" t="s">
        <v>639</v>
      </c>
      <c r="C136" s="16" t="s">
        <v>117</v>
      </c>
      <c r="D136" s="384">
        <f>D135</f>
        <v>224879315</v>
      </c>
      <c r="E136" s="33">
        <f>E135</f>
        <v>230000000</v>
      </c>
      <c r="F136" s="28">
        <f>F135</f>
        <v>243659931</v>
      </c>
      <c r="G136" s="28">
        <f t="shared" ref="G136:J136" si="26">G135</f>
        <v>243659931</v>
      </c>
      <c r="H136" s="373">
        <f t="shared" si="19"/>
        <v>7274023</v>
      </c>
      <c r="I136" s="28">
        <f t="shared" ref="I136" si="27">I135</f>
        <v>250933954</v>
      </c>
      <c r="J136" s="28">
        <f t="shared" si="26"/>
        <v>199790215</v>
      </c>
      <c r="K136" s="378">
        <f t="shared" si="20"/>
        <v>0.79618645390651277</v>
      </c>
      <c r="L136" s="1"/>
    </row>
    <row r="137" spans="1:15" x14ac:dyDescent="0.25">
      <c r="A137" s="11">
        <v>122</v>
      </c>
      <c r="B137" s="467"/>
      <c r="C137" s="12"/>
      <c r="D137" s="381"/>
      <c r="E137" s="30"/>
      <c r="F137" s="25"/>
      <c r="G137" s="381"/>
      <c r="H137" s="373">
        <f t="shared" si="19"/>
        <v>0</v>
      </c>
      <c r="I137" s="381"/>
      <c r="J137" s="25"/>
      <c r="K137" s="378"/>
      <c r="L137" s="1"/>
    </row>
    <row r="138" spans="1:15" ht="15.75" x14ac:dyDescent="0.25">
      <c r="A138" s="11">
        <v>123</v>
      </c>
      <c r="B138" s="466" t="s">
        <v>149</v>
      </c>
      <c r="C138" s="18"/>
      <c r="D138" s="384">
        <f>D75+D82</f>
        <v>785605659</v>
      </c>
      <c r="E138" s="33">
        <f>E75+E82</f>
        <v>749271131</v>
      </c>
      <c r="F138" s="28">
        <f>F75+F82</f>
        <v>755991214</v>
      </c>
      <c r="G138" s="28">
        <f>G75+G82</f>
        <v>765514608</v>
      </c>
      <c r="H138" s="373">
        <f t="shared" si="19"/>
        <v>63148808</v>
      </c>
      <c r="I138" s="28">
        <f>I75+I82</f>
        <v>828663416</v>
      </c>
      <c r="J138" s="28">
        <f>J75+J82</f>
        <v>736873649</v>
      </c>
      <c r="K138" s="378">
        <f t="shared" si="20"/>
        <v>0.88923154416171302</v>
      </c>
      <c r="L138" s="375"/>
      <c r="M138" s="36"/>
    </row>
    <row r="139" spans="1:15" ht="15.75" x14ac:dyDescent="0.25">
      <c r="A139" s="11">
        <v>124</v>
      </c>
      <c r="B139" s="466" t="s">
        <v>150</v>
      </c>
      <c r="C139" s="18"/>
      <c r="D139" s="384">
        <f>D130+D136</f>
        <v>785605659</v>
      </c>
      <c r="E139" s="33">
        <f>E130+E136</f>
        <v>749271131</v>
      </c>
      <c r="F139" s="28">
        <f>F130+F136</f>
        <v>755991214</v>
      </c>
      <c r="G139" s="28">
        <f>G130+G136</f>
        <v>765514608</v>
      </c>
      <c r="H139" s="373">
        <f t="shared" si="19"/>
        <v>63148808</v>
      </c>
      <c r="I139" s="28">
        <f>I130+I136</f>
        <v>828663416</v>
      </c>
      <c r="J139" s="28">
        <f>J130+J136</f>
        <v>758453921</v>
      </c>
      <c r="K139" s="378">
        <f t="shared" si="20"/>
        <v>0.91527380882951881</v>
      </c>
      <c r="L139" s="375"/>
      <c r="M139" s="36"/>
      <c r="O139" s="36"/>
    </row>
    <row r="140" spans="1:15" x14ac:dyDescent="0.25">
      <c r="A140" s="38"/>
      <c r="L140" s="36"/>
      <c r="M140" s="36"/>
    </row>
    <row r="141" spans="1:15" x14ac:dyDescent="0.25">
      <c r="L141" s="36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</sheetData>
  <mergeCells count="12">
    <mergeCell ref="A55:B55"/>
    <mergeCell ref="A64:B64"/>
    <mergeCell ref="A69:B69"/>
    <mergeCell ref="A77:B77"/>
    <mergeCell ref="A3:B3"/>
    <mergeCell ref="A21:B21"/>
    <mergeCell ref="A47:B47"/>
    <mergeCell ref="A95:B95"/>
    <mergeCell ref="A84:B84"/>
    <mergeCell ref="A99:B99"/>
    <mergeCell ref="A108:B108"/>
    <mergeCell ref="A120:B120"/>
  </mergeCells>
  <pageMargins left="0.27559055118110237" right="0.27559055118110237" top="0.98425196850393704" bottom="0.27559055118110237" header="0.51181102362204722" footer="0.51181102362204722"/>
  <pageSetup paperSize="9" scale="61" fitToHeight="0" orientation="landscape" r:id="rId1"/>
  <headerFooter>
    <oddHeader>&amp;C&amp;"-,Félkövér"Tápiógyörgye Község Önkormányzata&amp;R&amp;"-,Félkövér"2. melléklet
1./2020. (I.27.) 
rendelet
adatok: ezer Ft-ban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Ruler="0" zoomScaleNormal="100" workbookViewId="0">
      <selection activeCell="G26" sqref="G26"/>
    </sheetView>
  </sheetViews>
  <sheetFormatPr defaultRowHeight="15" x14ac:dyDescent="0.25"/>
  <cols>
    <col min="1" max="1" width="38.140625" bestFit="1" customWidth="1"/>
    <col min="2" max="2" width="10.85546875" customWidth="1"/>
    <col min="6" max="6" width="32.28515625" customWidth="1"/>
    <col min="7" max="7" width="37.140625" customWidth="1"/>
    <col min="8" max="8" width="27.42578125" customWidth="1"/>
  </cols>
  <sheetData>
    <row r="1" spans="1:8" x14ac:dyDescent="0.25">
      <c r="A1" s="634" t="s">
        <v>541</v>
      </c>
      <c r="B1" s="634"/>
      <c r="C1" s="634"/>
    </row>
    <row r="2" spans="1:8" x14ac:dyDescent="0.25">
      <c r="E2" s="351" t="s">
        <v>581</v>
      </c>
    </row>
    <row r="3" spans="1:8" x14ac:dyDescent="0.25">
      <c r="A3" s="240" t="s">
        <v>430</v>
      </c>
    </row>
    <row r="4" spans="1:8" x14ac:dyDescent="0.25">
      <c r="A4" s="3" t="s">
        <v>0</v>
      </c>
      <c r="B4" s="3" t="s">
        <v>1</v>
      </c>
      <c r="C4" s="3" t="s">
        <v>413</v>
      </c>
      <c r="D4" s="3" t="s">
        <v>347</v>
      </c>
      <c r="E4" s="3" t="s">
        <v>348</v>
      </c>
      <c r="F4" s="3" t="s">
        <v>542</v>
      </c>
      <c r="G4" s="3" t="s">
        <v>543</v>
      </c>
      <c r="H4" s="3" t="s">
        <v>621</v>
      </c>
    </row>
    <row r="5" spans="1:8" x14ac:dyDescent="0.25">
      <c r="A5" s="1" t="s">
        <v>550</v>
      </c>
      <c r="B5" s="1" t="s">
        <v>101</v>
      </c>
      <c r="C5" s="1">
        <v>3763890</v>
      </c>
      <c r="D5" s="1">
        <v>3015141</v>
      </c>
      <c r="E5" s="397">
        <v>4036490</v>
      </c>
      <c r="F5" s="1"/>
      <c r="G5" s="1"/>
      <c r="H5" s="1"/>
    </row>
    <row r="6" spans="1:8" x14ac:dyDescent="0.25">
      <c r="A6" s="1" t="s">
        <v>549</v>
      </c>
      <c r="B6" s="1" t="s">
        <v>101</v>
      </c>
      <c r="C6" s="1">
        <v>1652443</v>
      </c>
      <c r="D6" s="1">
        <v>1546926</v>
      </c>
      <c r="E6" s="397">
        <v>1390784</v>
      </c>
      <c r="F6" s="1"/>
      <c r="G6" s="1"/>
      <c r="H6" s="1"/>
    </row>
    <row r="7" spans="1:8" x14ac:dyDescent="0.25">
      <c r="A7" s="1" t="s">
        <v>144</v>
      </c>
      <c r="B7" s="1" t="s">
        <v>102</v>
      </c>
      <c r="C7" s="1">
        <v>24339</v>
      </c>
      <c r="D7" s="1">
        <v>23622</v>
      </c>
      <c r="E7" s="397"/>
      <c r="F7" s="1" t="s">
        <v>623</v>
      </c>
      <c r="G7" s="1"/>
      <c r="H7" s="1"/>
    </row>
    <row r="8" spans="1:8" x14ac:dyDescent="0.25">
      <c r="A8" s="1" t="s">
        <v>145</v>
      </c>
      <c r="B8" s="1" t="s">
        <v>103</v>
      </c>
      <c r="C8" s="1">
        <v>75000</v>
      </c>
      <c r="D8" s="1"/>
      <c r="E8" s="397"/>
      <c r="F8" s="1" t="s">
        <v>624</v>
      </c>
      <c r="G8" s="1"/>
      <c r="H8" s="1"/>
    </row>
    <row r="9" spans="1:8" x14ac:dyDescent="0.25">
      <c r="A9" s="1" t="s">
        <v>427</v>
      </c>
      <c r="B9" s="1" t="s">
        <v>107</v>
      </c>
      <c r="C9" s="1">
        <v>991020</v>
      </c>
      <c r="D9" s="1">
        <v>950597</v>
      </c>
      <c r="E9" s="397">
        <v>1102086</v>
      </c>
      <c r="F9" s="1"/>
      <c r="G9" s="1"/>
      <c r="H9" s="1"/>
    </row>
    <row r="10" spans="1:8" x14ac:dyDescent="0.25">
      <c r="A10" s="2" t="s">
        <v>428</v>
      </c>
      <c r="B10" s="2" t="s">
        <v>97</v>
      </c>
      <c r="C10" s="2">
        <v>144300</v>
      </c>
      <c r="D10" s="1">
        <v>137400</v>
      </c>
      <c r="E10" s="397">
        <v>190800</v>
      </c>
      <c r="F10" s="1"/>
      <c r="G10" s="1"/>
      <c r="H10" s="1"/>
    </row>
    <row r="11" spans="1:8" x14ac:dyDescent="0.25">
      <c r="A11" s="1" t="s">
        <v>553</v>
      </c>
      <c r="B11" s="1" t="s">
        <v>105</v>
      </c>
      <c r="C11" s="1">
        <v>2768167</v>
      </c>
      <c r="D11" s="1">
        <v>2519166</v>
      </c>
      <c r="E11" s="397">
        <v>3103527</v>
      </c>
      <c r="F11" s="1"/>
      <c r="G11" s="1" t="s">
        <v>561</v>
      </c>
      <c r="H11" s="1"/>
    </row>
    <row r="12" spans="1:8" x14ac:dyDescent="0.25">
      <c r="A12" s="1" t="s">
        <v>429</v>
      </c>
      <c r="B12" s="1" t="s">
        <v>107</v>
      </c>
      <c r="C12" s="1">
        <v>747408</v>
      </c>
      <c r="D12" s="1">
        <v>680174</v>
      </c>
      <c r="E12" s="397">
        <v>837953</v>
      </c>
      <c r="F12" s="1"/>
      <c r="G12" s="1"/>
      <c r="H12" s="1"/>
    </row>
    <row r="13" spans="1:8" ht="30" x14ac:dyDescent="0.25">
      <c r="A13" s="1" t="s">
        <v>554</v>
      </c>
      <c r="B13" s="1" t="s">
        <v>108</v>
      </c>
      <c r="C13" s="1">
        <v>96320</v>
      </c>
      <c r="D13" s="1">
        <v>196909</v>
      </c>
      <c r="E13" s="397">
        <v>5000</v>
      </c>
      <c r="F13" s="1" t="s">
        <v>555</v>
      </c>
      <c r="G13" s="1" t="s">
        <v>555</v>
      </c>
      <c r="H13" s="374" t="s">
        <v>620</v>
      </c>
    </row>
    <row r="14" spans="1:8" s="240" customFormat="1" x14ac:dyDescent="0.25">
      <c r="A14" s="3" t="s">
        <v>369</v>
      </c>
      <c r="B14" s="3"/>
      <c r="C14" s="3">
        <f>SUM(C5:C13)</f>
        <v>10262887</v>
      </c>
      <c r="D14" s="3">
        <f>SUM(D5:D13)</f>
        <v>9069935</v>
      </c>
      <c r="E14" s="398">
        <f>SUM(E5:E13)</f>
        <v>10666640</v>
      </c>
      <c r="F14" s="3"/>
      <c r="G14" s="3"/>
      <c r="H14" s="3"/>
    </row>
    <row r="15" spans="1:8" x14ac:dyDescent="0.25">
      <c r="F15" s="1"/>
      <c r="G15" s="1"/>
      <c r="H15" s="1"/>
    </row>
    <row r="16" spans="1:8" x14ac:dyDescent="0.25">
      <c r="A16" s="240" t="s">
        <v>441</v>
      </c>
      <c r="F16" s="1"/>
      <c r="G16" s="1"/>
      <c r="H16" s="1"/>
    </row>
    <row r="17" spans="1:8" x14ac:dyDescent="0.25">
      <c r="A17" s="3" t="s">
        <v>0</v>
      </c>
      <c r="B17" s="3" t="s">
        <v>1</v>
      </c>
      <c r="C17" s="3" t="s">
        <v>413</v>
      </c>
      <c r="D17" s="3" t="s">
        <v>347</v>
      </c>
      <c r="E17" s="3" t="s">
        <v>348</v>
      </c>
      <c r="F17" s="3" t="s">
        <v>542</v>
      </c>
      <c r="G17" s="3" t="s">
        <v>543</v>
      </c>
      <c r="H17" s="3" t="s">
        <v>621</v>
      </c>
    </row>
    <row r="18" spans="1:8" x14ac:dyDescent="0.25">
      <c r="A18" s="1" t="s">
        <v>14</v>
      </c>
      <c r="B18" s="1" t="s">
        <v>15</v>
      </c>
      <c r="C18" s="1"/>
      <c r="D18" s="1"/>
      <c r="E18" s="397">
        <v>1483038</v>
      </c>
      <c r="F18" s="1"/>
      <c r="G18" s="1"/>
      <c r="H18" s="1"/>
    </row>
    <row r="19" spans="1:8" x14ac:dyDescent="0.25">
      <c r="A19" s="1" t="s">
        <v>16</v>
      </c>
      <c r="B19" s="1" t="s">
        <v>17</v>
      </c>
      <c r="C19" s="1">
        <v>321577</v>
      </c>
      <c r="D19" s="1">
        <v>1152896</v>
      </c>
      <c r="E19" s="397">
        <v>542564</v>
      </c>
      <c r="F19" s="1"/>
      <c r="G19" s="1"/>
      <c r="H19" s="1"/>
    </row>
    <row r="20" spans="1:8" x14ac:dyDescent="0.25">
      <c r="A20" s="1" t="s">
        <v>438</v>
      </c>
      <c r="B20" s="1" t="s">
        <v>20</v>
      </c>
      <c r="C20" s="1">
        <v>63672</v>
      </c>
      <c r="D20" s="1">
        <v>204075</v>
      </c>
      <c r="E20" s="397">
        <v>341981</v>
      </c>
      <c r="F20" s="1"/>
      <c r="G20" s="1"/>
      <c r="H20" s="1"/>
    </row>
    <row r="21" spans="1:8" ht="47.25" customHeight="1" x14ac:dyDescent="0.25">
      <c r="A21" s="1" t="s">
        <v>21</v>
      </c>
      <c r="B21" s="1" t="s">
        <v>22</v>
      </c>
      <c r="C21" s="1">
        <v>2255</v>
      </c>
      <c r="D21" s="1">
        <v>9832</v>
      </c>
      <c r="E21" s="397">
        <v>9114</v>
      </c>
      <c r="F21" s="1" t="s">
        <v>432</v>
      </c>
      <c r="G21" s="1" t="s">
        <v>562</v>
      </c>
      <c r="H21" s="1" t="s">
        <v>593</v>
      </c>
    </row>
    <row r="22" spans="1:8" ht="60" x14ac:dyDescent="0.25">
      <c r="A22" s="1" t="s">
        <v>431</v>
      </c>
      <c r="B22" s="1" t="s">
        <v>24</v>
      </c>
      <c r="C22" s="1">
        <v>294733</v>
      </c>
      <c r="D22" s="1">
        <v>561615</v>
      </c>
      <c r="E22" s="397">
        <v>494378</v>
      </c>
      <c r="F22" s="374" t="s">
        <v>544</v>
      </c>
      <c r="G22" s="374" t="s">
        <v>563</v>
      </c>
      <c r="H22" s="374" t="s">
        <v>594</v>
      </c>
    </row>
    <row r="23" spans="1:8" x14ac:dyDescent="0.25">
      <c r="A23" s="1" t="s">
        <v>433</v>
      </c>
      <c r="B23" s="1" t="s">
        <v>29</v>
      </c>
      <c r="C23" s="1">
        <v>62918</v>
      </c>
      <c r="D23" s="1">
        <v>96698</v>
      </c>
      <c r="E23" s="397">
        <v>70800</v>
      </c>
      <c r="F23" s="1" t="s">
        <v>435</v>
      </c>
      <c r="G23" s="1" t="s">
        <v>435</v>
      </c>
      <c r="H23" s="1"/>
    </row>
    <row r="24" spans="1:8" x14ac:dyDescent="0.25">
      <c r="A24" s="1" t="s">
        <v>548</v>
      </c>
      <c r="B24" s="1" t="s">
        <v>32</v>
      </c>
      <c r="C24" s="1">
        <v>1206618</v>
      </c>
      <c r="D24" s="1">
        <v>2640091</v>
      </c>
      <c r="E24" s="397">
        <v>1623093</v>
      </c>
      <c r="F24" s="1"/>
      <c r="G24" s="1" t="s">
        <v>564</v>
      </c>
      <c r="H24" s="1"/>
    </row>
    <row r="25" spans="1:8" ht="45" x14ac:dyDescent="0.25">
      <c r="A25" s="1" t="s">
        <v>34</v>
      </c>
      <c r="B25" s="1" t="s">
        <v>35</v>
      </c>
      <c r="C25" s="1">
        <v>912264</v>
      </c>
      <c r="D25" s="1">
        <v>974800</v>
      </c>
      <c r="E25" s="397">
        <v>20000</v>
      </c>
      <c r="F25" s="1"/>
      <c r="G25" s="374" t="s">
        <v>565</v>
      </c>
      <c r="H25" s="1"/>
    </row>
    <row r="26" spans="1:8" ht="65.25" customHeight="1" x14ac:dyDescent="0.25">
      <c r="A26" s="1" t="s">
        <v>434</v>
      </c>
      <c r="B26" s="1" t="s">
        <v>36</v>
      </c>
      <c r="C26" s="1">
        <v>600000</v>
      </c>
      <c r="D26" s="1">
        <v>600000</v>
      </c>
      <c r="E26" s="397">
        <v>650000</v>
      </c>
      <c r="F26" s="1" t="s">
        <v>436</v>
      </c>
      <c r="G26" s="1" t="s">
        <v>436</v>
      </c>
      <c r="H26" s="1"/>
    </row>
    <row r="27" spans="1:8" ht="75" x14ac:dyDescent="0.25">
      <c r="A27" s="1" t="s">
        <v>126</v>
      </c>
      <c r="B27" s="1" t="s">
        <v>37</v>
      </c>
      <c r="C27" s="1">
        <v>2620793</v>
      </c>
      <c r="D27" s="1">
        <v>1380072</v>
      </c>
      <c r="E27" s="397">
        <v>1123875</v>
      </c>
      <c r="F27" s="374" t="s">
        <v>545</v>
      </c>
      <c r="G27" s="374" t="s">
        <v>566</v>
      </c>
      <c r="H27" s="374" t="s">
        <v>595</v>
      </c>
    </row>
    <row r="28" spans="1:8" x14ac:dyDescent="0.25">
      <c r="A28" s="1" t="s">
        <v>39</v>
      </c>
      <c r="B28" s="1" t="s">
        <v>40</v>
      </c>
      <c r="C28" s="1"/>
      <c r="D28" s="1">
        <v>3650</v>
      </c>
      <c r="E28" s="397"/>
      <c r="F28" s="374"/>
      <c r="G28" s="1" t="s">
        <v>567</v>
      </c>
      <c r="H28" s="1"/>
    </row>
    <row r="29" spans="1:8" x14ac:dyDescent="0.25">
      <c r="A29" s="1" t="s">
        <v>437</v>
      </c>
      <c r="B29" s="1" t="s">
        <v>43</v>
      </c>
      <c r="C29" s="1">
        <v>1272463</v>
      </c>
      <c r="D29" s="1">
        <v>1484086</v>
      </c>
      <c r="E29" s="397">
        <v>902968</v>
      </c>
      <c r="F29" s="1"/>
      <c r="G29" s="1"/>
      <c r="H29" s="1"/>
    </row>
    <row r="30" spans="1:8" x14ac:dyDescent="0.25">
      <c r="A30" s="1" t="s">
        <v>551</v>
      </c>
      <c r="B30" s="1" t="s">
        <v>57</v>
      </c>
      <c r="C30" s="1">
        <v>600000</v>
      </c>
      <c r="D30" s="1"/>
      <c r="E30" s="397"/>
      <c r="F30" s="1" t="s">
        <v>552</v>
      </c>
      <c r="G30" s="1"/>
      <c r="H30" s="1"/>
    </row>
    <row r="31" spans="1:8" x14ac:dyDescent="0.25">
      <c r="A31" s="1" t="s">
        <v>60</v>
      </c>
      <c r="B31" s="1" t="s">
        <v>61</v>
      </c>
      <c r="C31" s="1">
        <v>316000</v>
      </c>
      <c r="D31" s="1">
        <v>53653</v>
      </c>
      <c r="E31" s="397">
        <v>71331</v>
      </c>
      <c r="F31" s="1" t="s">
        <v>440</v>
      </c>
      <c r="G31" s="1"/>
      <c r="H31" s="1" t="s">
        <v>622</v>
      </c>
    </row>
    <row r="32" spans="1:8" x14ac:dyDescent="0.25">
      <c r="A32" s="1" t="s">
        <v>439</v>
      </c>
      <c r="B32" s="1" t="s">
        <v>65</v>
      </c>
      <c r="C32" s="1">
        <v>85320</v>
      </c>
      <c r="D32" s="1">
        <v>14487</v>
      </c>
      <c r="E32" s="397">
        <v>19259</v>
      </c>
      <c r="F32" s="1"/>
      <c r="G32" s="1"/>
      <c r="H32" s="1"/>
    </row>
    <row r="33" spans="1:8" s="240" customFormat="1" x14ac:dyDescent="0.25">
      <c r="A33" s="3" t="s">
        <v>369</v>
      </c>
      <c r="B33" s="3"/>
      <c r="C33" s="3">
        <f>SUM(C19:C32)</f>
        <v>8358613</v>
      </c>
      <c r="D33" s="3">
        <f>SUM(D19:D32)</f>
        <v>9175955</v>
      </c>
      <c r="E33" s="398">
        <f>SUM(E18:E32)</f>
        <v>7352401</v>
      </c>
      <c r="F33" s="3"/>
      <c r="G33" s="3"/>
      <c r="H33" s="3"/>
    </row>
  </sheetData>
  <mergeCells count="1">
    <mergeCell ref="A1:C1"/>
  </mergeCells>
  <pageMargins left="0.25" right="0.25" top="0.75" bottom="0.75" header="0.3" footer="0.3"/>
  <pageSetup paperSize="9" scale="69" orientation="landscape" r:id="rId1"/>
  <headerFooter>
    <oddHeader>&amp;R20. melléklet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Ruler="0" zoomScaleNormal="100" workbookViewId="0">
      <selection activeCell="G1" sqref="G1:H1"/>
    </sheetView>
  </sheetViews>
  <sheetFormatPr defaultRowHeight="15" x14ac:dyDescent="0.25"/>
  <cols>
    <col min="1" max="1" width="27.85546875" customWidth="1"/>
    <col min="2" max="2" width="22.28515625" bestFit="1" customWidth="1"/>
    <col min="3" max="3" width="16.28515625" customWidth="1"/>
    <col min="4" max="4" width="17.7109375" customWidth="1"/>
    <col min="5" max="6" width="17.28515625" customWidth="1"/>
    <col min="7" max="7" width="20.85546875" bestFit="1" customWidth="1"/>
    <col min="8" max="8" width="9.85546875" customWidth="1"/>
  </cols>
  <sheetData>
    <row r="1" spans="1:8" ht="15.75" x14ac:dyDescent="0.25">
      <c r="A1" s="635" t="s">
        <v>598</v>
      </c>
      <c r="B1" s="635"/>
      <c r="C1" s="635"/>
      <c r="D1" s="635"/>
      <c r="E1" s="635"/>
      <c r="F1" s="635"/>
      <c r="G1" s="633" t="s">
        <v>670</v>
      </c>
      <c r="H1" s="633"/>
    </row>
    <row r="2" spans="1:8" ht="15.75" thickBot="1" x14ac:dyDescent="0.3">
      <c r="H2" t="s">
        <v>496</v>
      </c>
    </row>
    <row r="3" spans="1:8" ht="39" thickBot="1" x14ac:dyDescent="0.3">
      <c r="A3" s="318"/>
      <c r="B3" s="306" t="s">
        <v>249</v>
      </c>
      <c r="C3" s="307" t="s">
        <v>151</v>
      </c>
      <c r="D3" s="307" t="s">
        <v>156</v>
      </c>
      <c r="E3" s="307" t="s">
        <v>492</v>
      </c>
      <c r="F3" s="307" t="s">
        <v>491</v>
      </c>
      <c r="G3" s="307" t="s">
        <v>577</v>
      </c>
      <c r="H3" s="308" t="s">
        <v>369</v>
      </c>
    </row>
    <row r="4" spans="1:8" x14ac:dyDescent="0.25">
      <c r="A4" s="314" t="s">
        <v>599</v>
      </c>
      <c r="B4" s="1">
        <v>19</v>
      </c>
      <c r="C4" s="1">
        <v>11</v>
      </c>
      <c r="D4" s="1">
        <v>21</v>
      </c>
      <c r="E4" s="1">
        <v>1</v>
      </c>
      <c r="F4" s="1">
        <v>8</v>
      </c>
      <c r="G4" s="1">
        <v>19</v>
      </c>
      <c r="H4" s="314">
        <f t="shared" ref="H4:H5" si="0">SUM(B4:G4)</f>
        <v>79</v>
      </c>
    </row>
    <row r="5" spans="1:8" x14ac:dyDescent="0.25">
      <c r="A5" s="1" t="s">
        <v>497</v>
      </c>
      <c r="B5" s="1">
        <v>21</v>
      </c>
      <c r="C5" s="1">
        <v>0</v>
      </c>
      <c r="D5" s="1">
        <v>1</v>
      </c>
      <c r="E5" s="1">
        <v>2</v>
      </c>
      <c r="F5" s="1">
        <v>2</v>
      </c>
      <c r="G5" s="1"/>
      <c r="H5" s="314">
        <f t="shared" si="0"/>
        <v>26</v>
      </c>
    </row>
    <row r="6" spans="1:8" x14ac:dyDescent="0.25">
      <c r="A6" s="1" t="s">
        <v>498</v>
      </c>
      <c r="B6" s="3">
        <f>+B4+B5</f>
        <v>40</v>
      </c>
      <c r="C6" s="3">
        <f>+C4+C5</f>
        <v>11</v>
      </c>
      <c r="D6" s="3">
        <f t="shared" ref="D6:G6" si="1">+D4+D5</f>
        <v>22</v>
      </c>
      <c r="E6" s="3">
        <f t="shared" si="1"/>
        <v>3</v>
      </c>
      <c r="F6" s="3">
        <f t="shared" si="1"/>
        <v>10</v>
      </c>
      <c r="G6" s="3">
        <f t="shared" si="1"/>
        <v>19</v>
      </c>
      <c r="H6" s="314">
        <f>SUM(B6:G6)</f>
        <v>105</v>
      </c>
    </row>
    <row r="7" spans="1:8" ht="15.75" thickBot="1" x14ac:dyDescent="0.3">
      <c r="A7" s="3" t="s">
        <v>499</v>
      </c>
    </row>
    <row r="8" spans="1:8" ht="15.75" thickBot="1" x14ac:dyDescent="0.3">
      <c r="B8" s="309"/>
      <c r="C8" s="309"/>
      <c r="D8" s="309"/>
      <c r="E8" s="309"/>
      <c r="F8" s="309"/>
      <c r="G8" s="309"/>
      <c r="H8" s="310"/>
    </row>
    <row r="9" spans="1:8" x14ac:dyDescent="0.25">
      <c r="A9" s="312" t="s">
        <v>576</v>
      </c>
      <c r="B9" s="1">
        <v>18</v>
      </c>
      <c r="C9" s="1">
        <v>10</v>
      </c>
      <c r="D9" s="1">
        <v>18</v>
      </c>
      <c r="E9" s="1">
        <v>1</v>
      </c>
      <c r="F9" s="1">
        <v>6</v>
      </c>
      <c r="G9" s="1">
        <v>19</v>
      </c>
      <c r="H9" s="314">
        <f t="shared" ref="H9:H11" si="2">SUM(B9:G9)</f>
        <v>72</v>
      </c>
    </row>
    <row r="10" spans="1:8" x14ac:dyDescent="0.25">
      <c r="A10" s="311" t="s">
        <v>497</v>
      </c>
      <c r="B10" s="1">
        <v>25</v>
      </c>
      <c r="C10" s="1">
        <v>0</v>
      </c>
      <c r="D10" s="1">
        <v>1</v>
      </c>
      <c r="E10" s="1">
        <v>2</v>
      </c>
      <c r="F10" s="1">
        <v>4</v>
      </c>
      <c r="G10" s="1">
        <v>0</v>
      </c>
      <c r="H10" s="314">
        <f t="shared" si="2"/>
        <v>32</v>
      </c>
    </row>
    <row r="11" spans="1:8" x14ac:dyDescent="0.25">
      <c r="A11" s="311" t="s">
        <v>498</v>
      </c>
      <c r="B11" s="3">
        <f>SUM(B9:B10)</f>
        <v>43</v>
      </c>
      <c r="C11" s="3">
        <f t="shared" ref="C11:G11" si="3">SUM(C9:C10)</f>
        <v>10</v>
      </c>
      <c r="D11" s="3">
        <f t="shared" si="3"/>
        <v>19</v>
      </c>
      <c r="E11" s="3">
        <f t="shared" si="3"/>
        <v>3</v>
      </c>
      <c r="F11" s="3">
        <f t="shared" si="3"/>
        <v>10</v>
      </c>
      <c r="G11" s="3">
        <f t="shared" si="3"/>
        <v>19</v>
      </c>
      <c r="H11" s="314">
        <f t="shared" si="2"/>
        <v>104</v>
      </c>
    </row>
    <row r="12" spans="1:8" ht="15.75" thickBot="1" x14ac:dyDescent="0.3">
      <c r="A12" s="313" t="s">
        <v>499</v>
      </c>
    </row>
    <row r="13" spans="1:8" x14ac:dyDescent="0.25">
      <c r="B13" t="s">
        <v>614</v>
      </c>
      <c r="C13" t="s">
        <v>615</v>
      </c>
      <c r="E13" t="s">
        <v>616</v>
      </c>
      <c r="G13" t="s">
        <v>617</v>
      </c>
    </row>
    <row r="14" spans="1:8" x14ac:dyDescent="0.25">
      <c r="B14" s="315" t="s">
        <v>618</v>
      </c>
      <c r="C14" s="315"/>
      <c r="D14" s="315"/>
      <c r="E14" s="316"/>
      <c r="F14" s="315"/>
      <c r="G14" s="315"/>
      <c r="H14" s="315"/>
    </row>
    <row r="15" spans="1:8" x14ac:dyDescent="0.25">
      <c r="A15" s="317"/>
      <c r="B15" t="s">
        <v>619</v>
      </c>
    </row>
  </sheetData>
  <mergeCells count="2">
    <mergeCell ref="G1:H1"/>
    <mergeCell ref="A1:F1"/>
  </mergeCells>
  <pageMargins left="0.27559055118110237" right="0.27559055118110237" top="0.27559055118110237" bottom="0.27559055118110237" header="0.51181102362204722" footer="0.51181102362204722"/>
  <pageSetup paperSize="9" scale="95" orientation="landscape" r:id="rId1"/>
  <headerFooter>
    <oddHeader>&amp;R21. melléklet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showRuler="0" zoomScaleNormal="100" workbookViewId="0">
      <selection activeCell="B7" sqref="B7"/>
    </sheetView>
  </sheetViews>
  <sheetFormatPr defaultRowHeight="15" x14ac:dyDescent="0.25"/>
  <cols>
    <col min="1" max="1" width="54.7109375" customWidth="1"/>
    <col min="3" max="3" width="9.5703125" bestFit="1" customWidth="1"/>
    <col min="7" max="7" width="11.28515625" bestFit="1" customWidth="1"/>
    <col min="9" max="9" width="11" bestFit="1" customWidth="1"/>
  </cols>
  <sheetData>
    <row r="1" spans="1:10" x14ac:dyDescent="0.25">
      <c r="C1" s="636" t="s">
        <v>670</v>
      </c>
      <c r="D1" s="636"/>
      <c r="E1" s="636"/>
    </row>
    <row r="2" spans="1:10" ht="15.75" x14ac:dyDescent="0.25">
      <c r="A2" s="319" t="s">
        <v>524</v>
      </c>
    </row>
    <row r="3" spans="1:10" ht="15.75" x14ac:dyDescent="0.25">
      <c r="A3" s="319"/>
    </row>
    <row r="4" spans="1:10" ht="15.75" x14ac:dyDescent="0.25">
      <c r="A4" s="319"/>
    </row>
    <row r="5" spans="1:10" x14ac:dyDescent="0.25">
      <c r="A5" s="399"/>
      <c r="B5" s="399"/>
      <c r="C5" s="399"/>
      <c r="D5" s="399"/>
      <c r="E5" s="351" t="s">
        <v>178</v>
      </c>
    </row>
    <row r="6" spans="1:10" x14ac:dyDescent="0.25">
      <c r="A6" s="320" t="s">
        <v>0</v>
      </c>
      <c r="B6" s="321" t="s">
        <v>725</v>
      </c>
      <c r="C6" s="320">
        <v>2020</v>
      </c>
      <c r="D6" s="320">
        <v>2021</v>
      </c>
      <c r="E6" s="320">
        <v>2022</v>
      </c>
    </row>
    <row r="7" spans="1:10" x14ac:dyDescent="0.25">
      <c r="A7" s="322" t="s">
        <v>517</v>
      </c>
      <c r="B7" s="323" t="s">
        <v>500</v>
      </c>
      <c r="C7" s="403">
        <f>+Összesítő!I93</f>
        <v>438294930</v>
      </c>
      <c r="D7" s="324">
        <f>C7*1.02</f>
        <v>447060828.60000002</v>
      </c>
      <c r="E7" s="324">
        <f>D7*1.02</f>
        <v>456002045.17200005</v>
      </c>
      <c r="G7" s="34"/>
    </row>
    <row r="8" spans="1:10" x14ac:dyDescent="0.25">
      <c r="A8" s="325" t="s">
        <v>414</v>
      </c>
      <c r="B8" s="326" t="s">
        <v>501</v>
      </c>
      <c r="C8" s="403">
        <f>+Összesítő!I106</f>
        <v>45820275</v>
      </c>
      <c r="D8" s="324">
        <f t="shared" ref="D8:D12" si="0">C8*1.02</f>
        <v>46736680.5</v>
      </c>
      <c r="E8" s="324">
        <f t="shared" ref="E8:E12" si="1">D8*1.02</f>
        <v>47671414.109999999</v>
      </c>
      <c r="G8" s="34"/>
    </row>
    <row r="9" spans="1:10" x14ac:dyDescent="0.25">
      <c r="A9" s="322" t="s">
        <v>287</v>
      </c>
      <c r="B9" s="326" t="s">
        <v>502</v>
      </c>
      <c r="C9" s="403">
        <f>+Összesítő!I118</f>
        <v>141441711</v>
      </c>
      <c r="D9" s="324">
        <f t="shared" si="0"/>
        <v>144270545.22</v>
      </c>
      <c r="E9" s="324">
        <f t="shared" si="1"/>
        <v>147155956.12439999</v>
      </c>
      <c r="G9" s="34"/>
    </row>
    <row r="10" spans="1:10" x14ac:dyDescent="0.25">
      <c r="A10" s="322" t="s">
        <v>518</v>
      </c>
      <c r="B10" s="326" t="s">
        <v>503</v>
      </c>
      <c r="C10" s="403">
        <f>+Összesítő!I128+Összesítő!I124+Összesítő!I97</f>
        <v>48990000</v>
      </c>
      <c r="D10" s="324">
        <f t="shared" si="0"/>
        <v>49969800</v>
      </c>
      <c r="E10" s="324">
        <f t="shared" si="1"/>
        <v>50969196</v>
      </c>
      <c r="G10" s="34"/>
    </row>
    <row r="11" spans="1:10" x14ac:dyDescent="0.25">
      <c r="A11" s="325" t="s">
        <v>519</v>
      </c>
      <c r="B11" s="326" t="s">
        <v>504</v>
      </c>
      <c r="C11" s="403">
        <f>+Összesítő!I131+Összesítő!I133</f>
        <v>243885655</v>
      </c>
      <c r="D11" s="324">
        <f t="shared" si="0"/>
        <v>248763368.09999999</v>
      </c>
      <c r="E11" s="324">
        <f t="shared" si="1"/>
        <v>253738635.46200001</v>
      </c>
      <c r="G11" s="34"/>
      <c r="H11" s="42"/>
      <c r="J11" s="42"/>
    </row>
    <row r="12" spans="1:10" x14ac:dyDescent="0.25">
      <c r="A12" s="325" t="s">
        <v>647</v>
      </c>
      <c r="B12" s="323" t="s">
        <v>505</v>
      </c>
      <c r="C12" s="403">
        <f>+Összesítő!I132</f>
        <v>9294440</v>
      </c>
      <c r="D12" s="324">
        <f t="shared" si="0"/>
        <v>9480328.8000000007</v>
      </c>
      <c r="E12" s="324">
        <f t="shared" si="1"/>
        <v>9669935.3760000002</v>
      </c>
      <c r="G12" s="34"/>
      <c r="H12" s="42"/>
      <c r="J12" s="42"/>
    </row>
    <row r="13" spans="1:10" x14ac:dyDescent="0.25">
      <c r="A13" s="327" t="s">
        <v>150</v>
      </c>
      <c r="B13" s="326" t="s">
        <v>506</v>
      </c>
      <c r="C13" s="328">
        <f>SUM(C7:C12)</f>
        <v>927727011</v>
      </c>
      <c r="D13" s="328">
        <f>SUM(D7:D12)</f>
        <v>946281551.22000003</v>
      </c>
      <c r="E13" s="328">
        <f>SUM(E7:E12)</f>
        <v>965207182.24440014</v>
      </c>
      <c r="G13" s="34"/>
    </row>
    <row r="14" spans="1:10" x14ac:dyDescent="0.25">
      <c r="A14" s="325"/>
      <c r="B14" s="326" t="s">
        <v>507</v>
      </c>
      <c r="C14" s="324"/>
      <c r="D14" s="324"/>
      <c r="E14" s="324"/>
      <c r="G14" s="34"/>
    </row>
    <row r="15" spans="1:10" x14ac:dyDescent="0.25">
      <c r="A15" s="325" t="s">
        <v>520</v>
      </c>
      <c r="B15" s="326" t="s">
        <v>508</v>
      </c>
      <c r="C15" s="403">
        <f>+Összesítő!I17</f>
        <v>303984737</v>
      </c>
      <c r="D15" s="324">
        <f t="shared" ref="D15:E22" si="2">+C15*1.02</f>
        <v>310064431.74000001</v>
      </c>
      <c r="E15" s="324">
        <f>+D15*1.02</f>
        <v>316265720.37480003</v>
      </c>
      <c r="G15" s="34"/>
    </row>
    <row r="16" spans="1:10" x14ac:dyDescent="0.25">
      <c r="A16" s="322" t="s">
        <v>313</v>
      </c>
      <c r="B16" s="326" t="s">
        <v>509</v>
      </c>
      <c r="C16" s="403">
        <f>+Összesítő!I19</f>
        <v>50989438</v>
      </c>
      <c r="D16" s="324">
        <f t="shared" si="2"/>
        <v>52009226.759999998</v>
      </c>
      <c r="E16" s="324">
        <f t="shared" si="2"/>
        <v>53049411.295199998</v>
      </c>
      <c r="G16" s="34"/>
    </row>
    <row r="17" spans="1:9" x14ac:dyDescent="0.25">
      <c r="A17" s="325" t="s">
        <v>314</v>
      </c>
      <c r="B17" s="323" t="s">
        <v>510</v>
      </c>
      <c r="C17" s="403">
        <f>+Összesítő!I40</f>
        <v>275696191</v>
      </c>
      <c r="D17" s="324">
        <f t="shared" si="2"/>
        <v>281210114.81999999</v>
      </c>
      <c r="E17" s="324">
        <f t="shared" si="2"/>
        <v>286834317.1164</v>
      </c>
      <c r="G17" s="34"/>
    </row>
    <row r="18" spans="1:9" x14ac:dyDescent="0.25">
      <c r="A18" s="325" t="s">
        <v>452</v>
      </c>
      <c r="B18" s="326" t="s">
        <v>511</v>
      </c>
      <c r="C18" s="403">
        <f>+Összesítő!I45</f>
        <v>4141708</v>
      </c>
      <c r="D18" s="324">
        <f t="shared" si="2"/>
        <v>4224542.16</v>
      </c>
      <c r="E18" s="324">
        <f t="shared" si="2"/>
        <v>4309033.0032000002</v>
      </c>
      <c r="G18" s="34"/>
    </row>
    <row r="19" spans="1:9" x14ac:dyDescent="0.25">
      <c r="A19" s="325" t="s">
        <v>521</v>
      </c>
      <c r="B19" s="326" t="s">
        <v>512</v>
      </c>
      <c r="C19" s="404">
        <f>+Összesítő!I53-5000000</f>
        <v>23106262</v>
      </c>
      <c r="D19" s="324">
        <f t="shared" si="2"/>
        <v>23568387.240000002</v>
      </c>
      <c r="E19" s="324">
        <f t="shared" si="2"/>
        <v>24039754.984800003</v>
      </c>
      <c r="G19" s="34"/>
    </row>
    <row r="20" spans="1:9" x14ac:dyDescent="0.25">
      <c r="A20" s="325" t="s">
        <v>522</v>
      </c>
      <c r="B20" s="326" t="s">
        <v>513</v>
      </c>
      <c r="C20" s="404">
        <f>+Összesítő!I62+Összesítő!I67+Összesítő!I72</f>
        <v>40196441</v>
      </c>
      <c r="D20" s="324">
        <f t="shared" si="2"/>
        <v>41000369.82</v>
      </c>
      <c r="E20" s="324">
        <f t="shared" si="2"/>
        <v>41820377.216399997</v>
      </c>
      <c r="G20" s="34"/>
    </row>
    <row r="21" spans="1:9" x14ac:dyDescent="0.25">
      <c r="A21" s="325" t="s">
        <v>54</v>
      </c>
      <c r="B21" s="326" t="s">
        <v>514</v>
      </c>
      <c r="C21" s="405">
        <v>5000000</v>
      </c>
      <c r="D21" s="324">
        <f t="shared" si="2"/>
        <v>5100000</v>
      </c>
      <c r="E21" s="324">
        <f t="shared" si="2"/>
        <v>5202000</v>
      </c>
      <c r="G21" s="34"/>
    </row>
    <row r="22" spans="1:9" x14ac:dyDescent="0.25">
      <c r="A22" s="325" t="s">
        <v>326</v>
      </c>
      <c r="B22" s="426">
        <v>16</v>
      </c>
      <c r="C22" s="405">
        <f>+Összesítő!I82</f>
        <v>224612234</v>
      </c>
      <c r="D22" s="324">
        <f t="shared" si="2"/>
        <v>229104478.68000001</v>
      </c>
      <c r="E22" s="324">
        <f t="shared" si="2"/>
        <v>233686568.2536</v>
      </c>
      <c r="G22" s="34"/>
      <c r="H22" s="42"/>
      <c r="I22" s="42"/>
    </row>
    <row r="23" spans="1:9" x14ac:dyDescent="0.25">
      <c r="A23" s="329" t="s">
        <v>523</v>
      </c>
      <c r="B23" s="330" t="s">
        <v>648</v>
      </c>
      <c r="C23" s="331">
        <f>SUM(C15:C22)</f>
        <v>927727011</v>
      </c>
      <c r="D23" s="331">
        <f>SUM(D15:D22)</f>
        <v>946281551.22000003</v>
      </c>
      <c r="E23" s="331">
        <f>SUM(E15:E22)</f>
        <v>965207182.24440014</v>
      </c>
      <c r="G23" s="34"/>
      <c r="I23" s="34"/>
    </row>
    <row r="24" spans="1:9" x14ac:dyDescent="0.25">
      <c r="A24" s="400"/>
      <c r="B24" s="401"/>
      <c r="C24" s="402"/>
      <c r="D24" s="402"/>
      <c r="E24" s="402"/>
      <c r="G24" s="34"/>
      <c r="I24" s="34"/>
    </row>
    <row r="25" spans="1:9" x14ac:dyDescent="0.25">
      <c r="A25" s="327" t="s">
        <v>525</v>
      </c>
      <c r="B25" s="332" t="s">
        <v>515</v>
      </c>
      <c r="C25" s="333">
        <f t="shared" ref="C25:D25" si="3">C13</f>
        <v>927727011</v>
      </c>
      <c r="D25" s="333">
        <f t="shared" si="3"/>
        <v>946281551.22000003</v>
      </c>
      <c r="E25" s="333">
        <f>E13</f>
        <v>965207182.24440014</v>
      </c>
      <c r="H25" s="42"/>
    </row>
    <row r="26" spans="1:9" x14ac:dyDescent="0.25">
      <c r="A26" s="327" t="s">
        <v>526</v>
      </c>
      <c r="B26" s="332" t="s">
        <v>516</v>
      </c>
      <c r="C26" s="333">
        <f>C23</f>
        <v>927727011</v>
      </c>
      <c r="D26" s="333">
        <f>D23</f>
        <v>946281551.22000003</v>
      </c>
      <c r="E26" s="333">
        <f>E23</f>
        <v>965207182.24440014</v>
      </c>
    </row>
  </sheetData>
  <mergeCells count="1">
    <mergeCell ref="C1:E1"/>
  </mergeCells>
  <pageMargins left="0.27559055118110237" right="0.27559055118110237" top="0.27559055118110237" bottom="0.27559055118110237" header="0.51181102362204722" footer="0.51181102362204722"/>
  <pageSetup paperSize="9" orientation="portrait" r:id="rId1"/>
  <headerFooter>
    <oddHeader>&amp;R22.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4"/>
  <sheetViews>
    <sheetView topLeftCell="A32" zoomScaleNormal="100" workbookViewId="0">
      <selection activeCell="L134" sqref="L134"/>
    </sheetView>
  </sheetViews>
  <sheetFormatPr defaultRowHeight="15" x14ac:dyDescent="0.25"/>
  <cols>
    <col min="1" max="1" width="6.85546875" style="17" customWidth="1"/>
    <col min="2" max="2" width="42.42578125" customWidth="1"/>
    <col min="3" max="3" width="6.7109375" bestFit="1" customWidth="1"/>
    <col min="4" max="10" width="17.7109375" customWidth="1"/>
    <col min="11" max="11" width="11.28515625" customWidth="1"/>
    <col min="12" max="12" width="55.28515625" customWidth="1"/>
    <col min="13" max="13" width="10.28515625" bestFit="1" customWidth="1"/>
  </cols>
  <sheetData>
    <row r="1" spans="1:12" s="21" customFormat="1" ht="47.25" x14ac:dyDescent="0.25">
      <c r="A1" s="9" t="s">
        <v>420</v>
      </c>
      <c r="B1" s="9" t="s">
        <v>0</v>
      </c>
      <c r="C1" s="20" t="s">
        <v>174</v>
      </c>
      <c r="D1" s="20" t="s">
        <v>571</v>
      </c>
      <c r="E1" s="20" t="s">
        <v>596</v>
      </c>
      <c r="F1" s="10" t="s">
        <v>611</v>
      </c>
      <c r="G1" s="10" t="s">
        <v>640</v>
      </c>
      <c r="H1" s="10" t="s">
        <v>612</v>
      </c>
      <c r="I1" s="10" t="s">
        <v>655</v>
      </c>
      <c r="J1" s="10" t="s">
        <v>656</v>
      </c>
      <c r="K1" s="10" t="s">
        <v>582</v>
      </c>
      <c r="L1" s="10" t="s">
        <v>583</v>
      </c>
    </row>
    <row r="2" spans="1:12" x14ac:dyDescent="0.25">
      <c r="A2" s="11"/>
      <c r="B2" s="12"/>
      <c r="C2" s="1"/>
      <c r="D2" s="1"/>
      <c r="E2" s="1"/>
      <c r="F2" s="1"/>
      <c r="G2" s="1"/>
      <c r="H2" s="1"/>
      <c r="I2" s="1"/>
      <c r="J2" s="1"/>
      <c r="K2" s="12"/>
      <c r="L2" s="30"/>
    </row>
    <row r="3" spans="1:12" x14ac:dyDescent="0.25">
      <c r="A3" s="499" t="s">
        <v>175</v>
      </c>
      <c r="B3" s="499"/>
      <c r="C3" s="1"/>
      <c r="D3" s="1"/>
      <c r="E3" s="1"/>
      <c r="F3" s="1"/>
      <c r="G3" s="1"/>
      <c r="H3" s="1"/>
      <c r="I3" s="1"/>
      <c r="J3" s="1"/>
      <c r="K3" s="12"/>
      <c r="L3" s="1"/>
    </row>
    <row r="4" spans="1:12" x14ac:dyDescent="0.25">
      <c r="A4" s="11">
        <v>1</v>
      </c>
      <c r="B4" s="12" t="s">
        <v>120</v>
      </c>
      <c r="C4" s="1" t="s">
        <v>2</v>
      </c>
      <c r="D4" s="30">
        <v>39607788</v>
      </c>
      <c r="E4" s="30">
        <v>41118423</v>
      </c>
      <c r="F4" s="30">
        <v>41118423</v>
      </c>
      <c r="G4" s="30">
        <v>41118423</v>
      </c>
      <c r="H4" s="381">
        <f>+I4-G4</f>
        <v>6208779</v>
      </c>
      <c r="I4" s="30">
        <v>47327202</v>
      </c>
      <c r="J4" s="30">
        <v>47327002</v>
      </c>
      <c r="K4" s="378">
        <f>J4/I4</f>
        <v>0.99999577410048457</v>
      </c>
      <c r="L4" s="1"/>
    </row>
    <row r="5" spans="1:12" x14ac:dyDescent="0.25">
      <c r="A5" s="11">
        <v>2</v>
      </c>
      <c r="B5" s="12" t="s">
        <v>546</v>
      </c>
      <c r="C5" s="1" t="s">
        <v>547</v>
      </c>
      <c r="D5" s="30">
        <v>375000</v>
      </c>
      <c r="E5" s="30">
        <v>0</v>
      </c>
      <c r="F5" s="30"/>
      <c r="G5" s="30"/>
      <c r="H5" s="381">
        <f t="shared" ref="H5:H64" si="0">+I5-G5</f>
        <v>0</v>
      </c>
      <c r="I5" s="30"/>
      <c r="J5" s="30"/>
      <c r="K5" s="378"/>
      <c r="L5" s="1"/>
    </row>
    <row r="6" spans="1:12" hidden="1" x14ac:dyDescent="0.25">
      <c r="A6" s="11">
        <v>3</v>
      </c>
      <c r="B6" s="12" t="s">
        <v>121</v>
      </c>
      <c r="C6" s="1" t="s">
        <v>3</v>
      </c>
      <c r="D6" s="30"/>
      <c r="E6" s="30">
        <v>0</v>
      </c>
      <c r="F6" s="30"/>
      <c r="G6" s="30"/>
      <c r="H6" s="381">
        <f t="shared" si="0"/>
        <v>0</v>
      </c>
      <c r="I6" s="30"/>
      <c r="J6" s="30"/>
      <c r="K6" s="378"/>
      <c r="L6" s="1"/>
    </row>
    <row r="7" spans="1:12" hidden="1" x14ac:dyDescent="0.25">
      <c r="A7" s="11">
        <v>4</v>
      </c>
      <c r="B7" s="12" t="s">
        <v>4</v>
      </c>
      <c r="C7" s="1" t="s">
        <v>5</v>
      </c>
      <c r="D7" s="30"/>
      <c r="E7" s="30">
        <v>0</v>
      </c>
      <c r="F7" s="30"/>
      <c r="G7" s="30"/>
      <c r="H7" s="381">
        <f t="shared" si="0"/>
        <v>0</v>
      </c>
      <c r="I7" s="30"/>
      <c r="J7" s="30"/>
      <c r="K7" s="378"/>
      <c r="L7" s="1"/>
    </row>
    <row r="8" spans="1:12" x14ac:dyDescent="0.25">
      <c r="A8" s="11">
        <v>5</v>
      </c>
      <c r="B8" s="12" t="s">
        <v>6</v>
      </c>
      <c r="C8" s="1" t="s">
        <v>7</v>
      </c>
      <c r="D8" s="30">
        <v>1700000</v>
      </c>
      <c r="E8" s="30">
        <v>1700000</v>
      </c>
      <c r="F8" s="30">
        <v>1700000</v>
      </c>
      <c r="G8" s="30">
        <v>1700000</v>
      </c>
      <c r="H8" s="381">
        <f t="shared" si="0"/>
        <v>84380</v>
      </c>
      <c r="I8" s="30">
        <v>1784380</v>
      </c>
      <c r="J8" s="30">
        <v>1784380</v>
      </c>
      <c r="K8" s="378">
        <f t="shared" ref="K8:K62" si="1">J8/I8</f>
        <v>1</v>
      </c>
      <c r="L8" s="1" t="s">
        <v>574</v>
      </c>
    </row>
    <row r="9" spans="1:12" x14ac:dyDescent="0.25">
      <c r="A9" s="11">
        <v>6</v>
      </c>
      <c r="B9" s="12" t="s">
        <v>8</v>
      </c>
      <c r="C9" s="12" t="s">
        <v>9</v>
      </c>
      <c r="D9" s="30">
        <v>70000</v>
      </c>
      <c r="E9" s="30">
        <v>70000</v>
      </c>
      <c r="F9" s="30">
        <v>70000</v>
      </c>
      <c r="G9" s="30">
        <v>70000</v>
      </c>
      <c r="H9" s="381">
        <f t="shared" si="0"/>
        <v>0</v>
      </c>
      <c r="I9" s="30">
        <v>70000</v>
      </c>
      <c r="J9" s="30"/>
      <c r="K9" s="378">
        <f t="shared" si="1"/>
        <v>0</v>
      </c>
      <c r="L9" s="1"/>
    </row>
    <row r="10" spans="1:12" x14ac:dyDescent="0.25">
      <c r="A10" s="11">
        <v>7</v>
      </c>
      <c r="B10" s="12" t="s">
        <v>122</v>
      </c>
      <c r="C10" s="1" t="s">
        <v>10</v>
      </c>
      <c r="D10" s="30">
        <v>144000</v>
      </c>
      <c r="E10" s="30">
        <v>144000</v>
      </c>
      <c r="F10" s="30">
        <v>144000</v>
      </c>
      <c r="G10" s="30">
        <v>144000</v>
      </c>
      <c r="H10" s="381">
        <f t="shared" si="0"/>
        <v>0</v>
      </c>
      <c r="I10" s="30">
        <v>144000</v>
      </c>
      <c r="J10" s="30">
        <v>58000</v>
      </c>
      <c r="K10" s="378">
        <f t="shared" si="1"/>
        <v>0.40277777777777779</v>
      </c>
      <c r="L10" s="1" t="s">
        <v>557</v>
      </c>
    </row>
    <row r="11" spans="1:12" ht="30" x14ac:dyDescent="0.25">
      <c r="A11" s="11">
        <v>8</v>
      </c>
      <c r="B11" s="12" t="s">
        <v>123</v>
      </c>
      <c r="C11" s="1" t="s">
        <v>11</v>
      </c>
      <c r="D11" s="30">
        <v>200000</v>
      </c>
      <c r="E11" s="30">
        <v>260000</v>
      </c>
      <c r="F11" s="30">
        <v>1437825</v>
      </c>
      <c r="G11" s="30">
        <v>1437825</v>
      </c>
      <c r="H11" s="381">
        <f t="shared" si="0"/>
        <v>79797</v>
      </c>
      <c r="I11" s="30">
        <v>1517622</v>
      </c>
      <c r="J11" s="30">
        <v>1517622</v>
      </c>
      <c r="K11" s="378">
        <f t="shared" si="1"/>
        <v>1</v>
      </c>
      <c r="L11" s="374" t="s">
        <v>649</v>
      </c>
    </row>
    <row r="12" spans="1:12" x14ac:dyDescent="0.25">
      <c r="A12" s="11">
        <v>9</v>
      </c>
      <c r="B12" s="13" t="s">
        <v>152</v>
      </c>
      <c r="C12" s="2" t="s">
        <v>12</v>
      </c>
      <c r="D12" s="30">
        <f>SUM(D4:D11)</f>
        <v>42096788</v>
      </c>
      <c r="E12" s="30">
        <f>SUM(E4:E11)</f>
        <v>43292423</v>
      </c>
      <c r="F12" s="30">
        <f>SUM(F4:F11)</f>
        <v>44470248</v>
      </c>
      <c r="G12" s="30">
        <f t="shared" ref="G12:I12" si="2">SUM(G4:G11)</f>
        <v>44470248</v>
      </c>
      <c r="H12" s="381">
        <f t="shared" si="0"/>
        <v>6372956</v>
      </c>
      <c r="I12" s="30">
        <f t="shared" si="2"/>
        <v>50843204</v>
      </c>
      <c r="J12" s="30">
        <f t="shared" ref="J12" si="3">SUM(J4:J11)</f>
        <v>50687004</v>
      </c>
      <c r="K12" s="378">
        <f t="shared" si="1"/>
        <v>0.99692780966360817</v>
      </c>
      <c r="L12" s="1"/>
    </row>
    <row r="13" spans="1:12" hidden="1" x14ac:dyDescent="0.25">
      <c r="A13" s="11">
        <v>10</v>
      </c>
      <c r="B13" s="12" t="s">
        <v>124</v>
      </c>
      <c r="C13" s="1" t="s">
        <v>13</v>
      </c>
      <c r="D13" s="30"/>
      <c r="E13" s="30">
        <v>0</v>
      </c>
      <c r="F13" s="30"/>
      <c r="G13" s="30"/>
      <c r="H13" s="381">
        <f t="shared" si="0"/>
        <v>0</v>
      </c>
      <c r="I13" s="30"/>
      <c r="J13" s="30"/>
      <c r="K13" s="378"/>
      <c r="L13" s="1"/>
    </row>
    <row r="14" spans="1:12" hidden="1" x14ac:dyDescent="0.25">
      <c r="A14" s="11">
        <v>11</v>
      </c>
      <c r="B14" s="12" t="s">
        <v>14</v>
      </c>
      <c r="C14" s="1" t="s">
        <v>15</v>
      </c>
      <c r="D14" s="30"/>
      <c r="E14" s="30"/>
      <c r="F14" s="30"/>
      <c r="G14" s="30"/>
      <c r="H14" s="381">
        <f t="shared" si="0"/>
        <v>0</v>
      </c>
      <c r="I14" s="30"/>
      <c r="J14" s="30"/>
      <c r="K14" s="378"/>
      <c r="L14" s="1"/>
    </row>
    <row r="15" spans="1:12" x14ac:dyDescent="0.25">
      <c r="A15" s="11">
        <v>12</v>
      </c>
      <c r="B15" s="12" t="s">
        <v>16</v>
      </c>
      <c r="C15" s="1" t="s">
        <v>17</v>
      </c>
      <c r="D15" s="30">
        <v>847244</v>
      </c>
      <c r="E15" s="30">
        <v>1513825</v>
      </c>
      <c r="F15" s="30">
        <v>336000</v>
      </c>
      <c r="G15" s="30">
        <v>336000</v>
      </c>
      <c r="H15" s="381">
        <f t="shared" si="0"/>
        <v>0</v>
      </c>
      <c r="I15" s="30">
        <v>336000</v>
      </c>
      <c r="J15" s="30">
        <v>336000</v>
      </c>
      <c r="K15" s="378">
        <f t="shared" si="1"/>
        <v>1</v>
      </c>
      <c r="L15" s="374" t="s">
        <v>650</v>
      </c>
    </row>
    <row r="16" spans="1:12" x14ac:dyDescent="0.25">
      <c r="A16" s="11">
        <v>13</v>
      </c>
      <c r="B16" s="13" t="s">
        <v>153</v>
      </c>
      <c r="C16" s="2" t="s">
        <v>18</v>
      </c>
      <c r="D16" s="30">
        <f>D13+D14+D15</f>
        <v>847244</v>
      </c>
      <c r="E16" s="30">
        <f>E13+E14+E15</f>
        <v>1513825</v>
      </c>
      <c r="F16" s="30">
        <f>+F15</f>
        <v>336000</v>
      </c>
      <c r="G16" s="30">
        <f>+G15</f>
        <v>336000</v>
      </c>
      <c r="H16" s="381">
        <f t="shared" si="0"/>
        <v>0</v>
      </c>
      <c r="I16" s="30">
        <f>+I15</f>
        <v>336000</v>
      </c>
      <c r="J16" s="30">
        <f>+J15</f>
        <v>336000</v>
      </c>
      <c r="K16" s="378">
        <f t="shared" si="1"/>
        <v>1</v>
      </c>
      <c r="L16" s="1"/>
    </row>
    <row r="17" spans="1:12" x14ac:dyDescent="0.25">
      <c r="A17" s="17">
        <v>14</v>
      </c>
      <c r="B17" s="23" t="s">
        <v>176</v>
      </c>
      <c r="C17" s="3" t="s">
        <v>19</v>
      </c>
      <c r="D17" s="31">
        <f>D12+D16</f>
        <v>42944032</v>
      </c>
      <c r="E17" s="31">
        <f>E12+E16</f>
        <v>44806248</v>
      </c>
      <c r="F17" s="31">
        <f>SUM(F16,F12)</f>
        <v>44806248</v>
      </c>
      <c r="G17" s="31">
        <f>SUM(G16,G12)</f>
        <v>44806248</v>
      </c>
      <c r="H17" s="381">
        <f t="shared" si="0"/>
        <v>6372956</v>
      </c>
      <c r="I17" s="31">
        <f>SUM(I16,I12)</f>
        <v>51179204</v>
      </c>
      <c r="J17" s="31">
        <f>SUM(J16,J12)</f>
        <v>51023004</v>
      </c>
      <c r="K17" s="378">
        <f t="shared" si="1"/>
        <v>0.99694797910495048</v>
      </c>
      <c r="L17" s="1"/>
    </row>
    <row r="18" spans="1:12" x14ac:dyDescent="0.25">
      <c r="A18" s="11"/>
      <c r="B18" s="23"/>
      <c r="C18" s="1"/>
      <c r="D18" s="30"/>
      <c r="E18" s="1"/>
      <c r="F18" s="1"/>
      <c r="G18" s="1"/>
      <c r="H18" s="381">
        <f t="shared" si="0"/>
        <v>0</v>
      </c>
      <c r="I18" s="1"/>
      <c r="J18" s="1"/>
      <c r="K18" s="378"/>
      <c r="L18" s="1"/>
    </row>
    <row r="19" spans="1:12" x14ac:dyDescent="0.25">
      <c r="A19" s="11">
        <v>15</v>
      </c>
      <c r="B19" s="14" t="s">
        <v>603</v>
      </c>
      <c r="C19" s="3" t="s">
        <v>20</v>
      </c>
      <c r="D19" s="31">
        <v>8206728</v>
      </c>
      <c r="E19" s="31">
        <v>7841050</v>
      </c>
      <c r="F19" s="31">
        <v>7841050</v>
      </c>
      <c r="G19" s="31">
        <v>7841050</v>
      </c>
      <c r="H19" s="381">
        <f t="shared" si="0"/>
        <v>788361</v>
      </c>
      <c r="I19" s="31">
        <v>8629411</v>
      </c>
      <c r="J19" s="31">
        <v>8629211</v>
      </c>
      <c r="K19" s="378">
        <f t="shared" si="1"/>
        <v>0.99997682344716232</v>
      </c>
      <c r="L19" s="1"/>
    </row>
    <row r="20" spans="1:12" x14ac:dyDescent="0.25">
      <c r="A20" s="11"/>
      <c r="B20" s="14"/>
      <c r="C20" s="1"/>
      <c r="D20" s="30"/>
      <c r="E20" s="1"/>
      <c r="F20" s="1"/>
      <c r="G20" s="1"/>
      <c r="H20" s="381">
        <f t="shared" si="0"/>
        <v>0</v>
      </c>
      <c r="I20" s="1"/>
      <c r="J20" s="1"/>
      <c r="K20" s="378"/>
      <c r="L20" s="1"/>
    </row>
    <row r="21" spans="1:12" x14ac:dyDescent="0.25">
      <c r="A21" s="499" t="s">
        <v>177</v>
      </c>
      <c r="B21" s="499"/>
      <c r="C21" s="1"/>
      <c r="D21" s="30"/>
      <c r="E21" s="1"/>
      <c r="F21" s="1"/>
      <c r="G21" s="1"/>
      <c r="H21" s="381">
        <f t="shared" si="0"/>
        <v>0</v>
      </c>
      <c r="I21" s="1"/>
      <c r="J21" s="1"/>
      <c r="K21" s="378"/>
      <c r="L21" s="1"/>
    </row>
    <row r="22" spans="1:12" x14ac:dyDescent="0.25">
      <c r="A22" s="11">
        <v>16</v>
      </c>
      <c r="B22" s="12" t="s">
        <v>21</v>
      </c>
      <c r="C22" s="1" t="s">
        <v>22</v>
      </c>
      <c r="D22" s="30">
        <v>4333</v>
      </c>
      <c r="E22" s="30">
        <v>0</v>
      </c>
      <c r="F22" s="30"/>
      <c r="G22" s="30">
        <v>7550</v>
      </c>
      <c r="H22" s="381">
        <f t="shared" si="0"/>
        <v>0</v>
      </c>
      <c r="I22" s="30">
        <v>7550</v>
      </c>
      <c r="J22" s="30">
        <v>7550</v>
      </c>
      <c r="K22" s="378">
        <f t="shared" si="1"/>
        <v>1</v>
      </c>
      <c r="L22" s="1"/>
    </row>
    <row r="23" spans="1:12" x14ac:dyDescent="0.25">
      <c r="A23" s="11">
        <v>17</v>
      </c>
      <c r="B23" s="12" t="s">
        <v>23</v>
      </c>
      <c r="C23" s="1" t="s">
        <v>24</v>
      </c>
      <c r="D23" s="30">
        <v>1885502</v>
      </c>
      <c r="E23" s="30">
        <v>783000</v>
      </c>
      <c r="F23" s="30">
        <v>783000</v>
      </c>
      <c r="G23" s="30">
        <v>783000</v>
      </c>
      <c r="H23" s="381">
        <f t="shared" si="0"/>
        <v>200000</v>
      </c>
      <c r="I23" s="30">
        <v>983000</v>
      </c>
      <c r="J23" s="30">
        <v>961559</v>
      </c>
      <c r="K23" s="378">
        <f t="shared" si="1"/>
        <v>0.97818819938962365</v>
      </c>
      <c r="L23" s="374" t="s">
        <v>630</v>
      </c>
    </row>
    <row r="24" spans="1:12" x14ac:dyDescent="0.25">
      <c r="A24" s="11">
        <v>18</v>
      </c>
      <c r="B24" s="13" t="s">
        <v>157</v>
      </c>
      <c r="C24" s="2" t="s">
        <v>25</v>
      </c>
      <c r="D24" s="32">
        <f>D22+D23</f>
        <v>1889835</v>
      </c>
      <c r="E24" s="32">
        <f>E22+E23</f>
        <v>783000</v>
      </c>
      <c r="F24" s="32">
        <f>+F23+F22</f>
        <v>783000</v>
      </c>
      <c r="G24" s="32">
        <f>+G23+G22</f>
        <v>790550</v>
      </c>
      <c r="H24" s="381">
        <f t="shared" si="0"/>
        <v>200000</v>
      </c>
      <c r="I24" s="32">
        <f>+I23+I22</f>
        <v>990550</v>
      </c>
      <c r="J24" s="32">
        <f>+J23+J22</f>
        <v>969109</v>
      </c>
      <c r="K24" s="378">
        <f t="shared" si="1"/>
        <v>0.97835444954823081</v>
      </c>
      <c r="L24" s="1"/>
    </row>
    <row r="25" spans="1:12" x14ac:dyDescent="0.25">
      <c r="A25" s="11">
        <v>19</v>
      </c>
      <c r="B25" s="12" t="s">
        <v>26</v>
      </c>
      <c r="C25" s="1" t="s">
        <v>27</v>
      </c>
      <c r="D25" s="30">
        <v>780000</v>
      </c>
      <c r="E25" s="30">
        <v>702504</v>
      </c>
      <c r="F25" s="30">
        <v>702504</v>
      </c>
      <c r="G25" s="30">
        <v>702504</v>
      </c>
      <c r="H25" s="381">
        <f t="shared" si="0"/>
        <v>200000</v>
      </c>
      <c r="I25" s="30">
        <v>902504</v>
      </c>
      <c r="J25" s="30">
        <v>884799</v>
      </c>
      <c r="K25" s="378">
        <f t="shared" si="1"/>
        <v>0.98038235841613997</v>
      </c>
      <c r="L25" s="374" t="s">
        <v>671</v>
      </c>
    </row>
    <row r="26" spans="1:12" x14ac:dyDescent="0.25">
      <c r="A26" s="11">
        <v>20</v>
      </c>
      <c r="B26" s="12" t="s">
        <v>28</v>
      </c>
      <c r="C26" s="1" t="s">
        <v>29</v>
      </c>
      <c r="D26" s="30">
        <v>600000</v>
      </c>
      <c r="E26" s="30">
        <v>600000</v>
      </c>
      <c r="F26" s="30">
        <v>600000</v>
      </c>
      <c r="G26" s="30">
        <v>600000</v>
      </c>
      <c r="H26" s="381">
        <f t="shared" si="0"/>
        <v>180000</v>
      </c>
      <c r="I26" s="30">
        <v>780000</v>
      </c>
      <c r="J26" s="30">
        <v>776583</v>
      </c>
      <c r="K26" s="378">
        <f t="shared" si="1"/>
        <v>0.99561923076923076</v>
      </c>
      <c r="L26" s="1" t="s">
        <v>425</v>
      </c>
    </row>
    <row r="27" spans="1:12" x14ac:dyDescent="0.25">
      <c r="A27" s="11">
        <v>21</v>
      </c>
      <c r="B27" s="13" t="s">
        <v>158</v>
      </c>
      <c r="C27" s="2" t="s">
        <v>30</v>
      </c>
      <c r="D27" s="32">
        <f>D25+D26</f>
        <v>1380000</v>
      </c>
      <c r="E27" s="32">
        <f>E25+E26</f>
        <v>1302504</v>
      </c>
      <c r="F27" s="32">
        <f>+F26+F25</f>
        <v>1302504</v>
      </c>
      <c r="G27" s="32">
        <f>+G26+G25</f>
        <v>1302504</v>
      </c>
      <c r="H27" s="381">
        <f t="shared" si="0"/>
        <v>380000</v>
      </c>
      <c r="I27" s="32">
        <f>+I26+I25</f>
        <v>1682504</v>
      </c>
      <c r="J27" s="32">
        <f>+J26+J25</f>
        <v>1661382</v>
      </c>
      <c r="K27" s="378">
        <f t="shared" si="1"/>
        <v>0.9874460922529753</v>
      </c>
      <c r="L27" s="1"/>
    </row>
    <row r="28" spans="1:12" x14ac:dyDescent="0.25">
      <c r="A28" s="11">
        <v>22</v>
      </c>
      <c r="B28" s="12" t="s">
        <v>31</v>
      </c>
      <c r="C28" s="1" t="s">
        <v>32</v>
      </c>
      <c r="D28" s="30">
        <v>1300000</v>
      </c>
      <c r="E28" s="30">
        <v>1300000</v>
      </c>
      <c r="F28" s="30">
        <v>1600000</v>
      </c>
      <c r="G28" s="30">
        <v>1600000</v>
      </c>
      <c r="H28" s="381">
        <f t="shared" si="0"/>
        <v>0</v>
      </c>
      <c r="I28" s="30">
        <v>1600000</v>
      </c>
      <c r="J28" s="30">
        <v>1360353</v>
      </c>
      <c r="K28" s="378">
        <f t="shared" si="1"/>
        <v>0.85022062499999995</v>
      </c>
      <c r="L28" s="1" t="s">
        <v>672</v>
      </c>
    </row>
    <row r="29" spans="1:12" x14ac:dyDescent="0.25">
      <c r="A29" s="11">
        <v>23</v>
      </c>
      <c r="B29" s="12" t="s">
        <v>119</v>
      </c>
      <c r="C29" s="1" t="s">
        <v>33</v>
      </c>
      <c r="D29" s="30">
        <v>250000</v>
      </c>
      <c r="E29" s="30">
        <v>86000</v>
      </c>
      <c r="F29" s="30">
        <v>86000</v>
      </c>
      <c r="G29" s="30">
        <v>86000</v>
      </c>
      <c r="H29" s="381">
        <f t="shared" si="0"/>
        <v>0</v>
      </c>
      <c r="I29" s="30">
        <v>86000</v>
      </c>
      <c r="J29" s="30">
        <v>56200</v>
      </c>
      <c r="K29" s="378">
        <f t="shared" si="1"/>
        <v>0.65348837209302324</v>
      </c>
      <c r="L29" s="1" t="s">
        <v>651</v>
      </c>
    </row>
    <row r="30" spans="1:12" x14ac:dyDescent="0.25">
      <c r="A30" s="11">
        <v>24</v>
      </c>
      <c r="B30" s="12" t="s">
        <v>34</v>
      </c>
      <c r="C30" s="1" t="s">
        <v>35</v>
      </c>
      <c r="D30" s="30">
        <v>500000</v>
      </c>
      <c r="E30" s="30">
        <v>0</v>
      </c>
      <c r="F30" s="30"/>
      <c r="G30" s="30"/>
      <c r="H30" s="381">
        <f t="shared" si="0"/>
        <v>0</v>
      </c>
      <c r="I30" s="30"/>
      <c r="J30" s="30"/>
      <c r="K30" s="378"/>
      <c r="L30" s="1"/>
    </row>
    <row r="31" spans="1:12" hidden="1" x14ac:dyDescent="0.25">
      <c r="A31" s="11">
        <v>25</v>
      </c>
      <c r="B31" s="12" t="s">
        <v>125</v>
      </c>
      <c r="C31" s="1" t="s">
        <v>36</v>
      </c>
      <c r="D31" s="30"/>
      <c r="E31" s="30">
        <v>0</v>
      </c>
      <c r="F31" s="30"/>
      <c r="G31" s="30"/>
      <c r="H31" s="381">
        <f t="shared" si="0"/>
        <v>0</v>
      </c>
      <c r="I31" s="30"/>
      <c r="J31" s="30"/>
      <c r="K31" s="378"/>
      <c r="L31" s="1"/>
    </row>
    <row r="32" spans="1:12" ht="45" x14ac:dyDescent="0.25">
      <c r="A32" s="11">
        <v>26</v>
      </c>
      <c r="B32" s="12" t="s">
        <v>126</v>
      </c>
      <c r="C32" s="1" t="s">
        <v>37</v>
      </c>
      <c r="D32" s="30">
        <v>1200000</v>
      </c>
      <c r="E32" s="30">
        <v>1400000</v>
      </c>
      <c r="F32" s="30">
        <v>1400000</v>
      </c>
      <c r="G32" s="30">
        <v>1400000</v>
      </c>
      <c r="H32" s="381">
        <f t="shared" si="0"/>
        <v>500000</v>
      </c>
      <c r="I32" s="30">
        <v>1900000</v>
      </c>
      <c r="J32" s="30">
        <v>1637164</v>
      </c>
      <c r="K32" s="378">
        <f t="shared" si="1"/>
        <v>0.86166526315789471</v>
      </c>
      <c r="L32" s="374" t="s">
        <v>673</v>
      </c>
    </row>
    <row r="33" spans="1:12" x14ac:dyDescent="0.25">
      <c r="A33" s="11">
        <v>27</v>
      </c>
      <c r="B33" s="13" t="s">
        <v>159</v>
      </c>
      <c r="C33" s="2" t="s">
        <v>38</v>
      </c>
      <c r="D33" s="32">
        <f>D28+D29+D30+D31+D32</f>
        <v>3250000</v>
      </c>
      <c r="E33" s="32">
        <f>E28+E29+E30+E31+E32</f>
        <v>2786000</v>
      </c>
      <c r="F33" s="32">
        <f>+F28+F29+F30+F31+F32</f>
        <v>3086000</v>
      </c>
      <c r="G33" s="32">
        <f>+G28+G29+G30+G31+G32</f>
        <v>3086000</v>
      </c>
      <c r="H33" s="381">
        <f t="shared" si="0"/>
        <v>500000</v>
      </c>
      <c r="I33" s="32">
        <f>+I28+I29+I30+I31+I32</f>
        <v>3586000</v>
      </c>
      <c r="J33" s="32">
        <f>+J28+J29+J30+J31+J32</f>
        <v>3053717</v>
      </c>
      <c r="K33" s="378">
        <f t="shared" si="1"/>
        <v>0.85156636921360851</v>
      </c>
      <c r="L33" s="1"/>
    </row>
    <row r="34" spans="1:12" x14ac:dyDescent="0.25">
      <c r="A34" s="11">
        <v>28</v>
      </c>
      <c r="B34" s="12" t="s">
        <v>39</v>
      </c>
      <c r="C34" s="1" t="s">
        <v>40</v>
      </c>
      <c r="D34" s="30">
        <v>60000</v>
      </c>
      <c r="E34" s="30">
        <v>146000</v>
      </c>
      <c r="F34" s="30">
        <v>146000</v>
      </c>
      <c r="G34" s="30">
        <v>146000</v>
      </c>
      <c r="H34" s="381">
        <f t="shared" si="0"/>
        <v>-19997</v>
      </c>
      <c r="I34" s="30">
        <v>126003</v>
      </c>
      <c r="J34" s="30">
        <v>55711</v>
      </c>
      <c r="K34" s="378">
        <f t="shared" si="1"/>
        <v>0.44214026650159122</v>
      </c>
      <c r="L34" s="1" t="s">
        <v>631</v>
      </c>
    </row>
    <row r="35" spans="1:12" x14ac:dyDescent="0.25">
      <c r="A35" s="11">
        <v>29</v>
      </c>
      <c r="B35" s="13" t="s">
        <v>160</v>
      </c>
      <c r="C35" s="2" t="s">
        <v>41</v>
      </c>
      <c r="D35" s="32">
        <f>SUM(D34)</f>
        <v>60000</v>
      </c>
      <c r="E35" s="32">
        <f>SUM(E34)</f>
        <v>146000</v>
      </c>
      <c r="F35" s="32">
        <f>+F34</f>
        <v>146000</v>
      </c>
      <c r="G35" s="32">
        <f>+G34</f>
        <v>146000</v>
      </c>
      <c r="H35" s="381">
        <f t="shared" si="0"/>
        <v>-19997</v>
      </c>
      <c r="I35" s="32">
        <f>+I34</f>
        <v>126003</v>
      </c>
      <c r="J35" s="32">
        <f>+J34</f>
        <v>55711</v>
      </c>
      <c r="K35" s="378">
        <f t="shared" si="1"/>
        <v>0.44214026650159122</v>
      </c>
      <c r="L35" s="1"/>
    </row>
    <row r="36" spans="1:12" x14ac:dyDescent="0.25">
      <c r="A36" s="11">
        <v>30</v>
      </c>
      <c r="B36" s="15" t="s">
        <v>42</v>
      </c>
      <c r="C36" s="4" t="s">
        <v>43</v>
      </c>
      <c r="D36" s="30">
        <v>1500000</v>
      </c>
      <c r="E36" s="30">
        <v>1315306</v>
      </c>
      <c r="F36" s="30">
        <v>1315306</v>
      </c>
      <c r="G36" s="30">
        <v>1307756</v>
      </c>
      <c r="H36" s="381">
        <f t="shared" si="0"/>
        <v>0</v>
      </c>
      <c r="I36" s="30">
        <v>1307756</v>
      </c>
      <c r="J36" s="30">
        <v>1095819</v>
      </c>
      <c r="K36" s="378">
        <f t="shared" si="1"/>
        <v>0.83793842276387953</v>
      </c>
      <c r="L36" s="1"/>
    </row>
    <row r="37" spans="1:12" x14ac:dyDescent="0.25">
      <c r="A37" s="11">
        <v>31</v>
      </c>
      <c r="B37" s="15" t="s">
        <v>127</v>
      </c>
      <c r="C37" s="4" t="s">
        <v>44</v>
      </c>
      <c r="D37" s="30"/>
      <c r="E37" s="30">
        <v>0</v>
      </c>
      <c r="F37" s="30"/>
      <c r="G37" s="30"/>
      <c r="H37" s="381">
        <f t="shared" si="0"/>
        <v>0</v>
      </c>
      <c r="I37" s="30"/>
      <c r="J37" s="30"/>
      <c r="K37" s="378"/>
      <c r="L37" s="1"/>
    </row>
    <row r="38" spans="1:12" x14ac:dyDescent="0.25">
      <c r="A38" s="11">
        <v>32</v>
      </c>
      <c r="B38" s="15" t="s">
        <v>162</v>
      </c>
      <c r="C38" s="1" t="s">
        <v>161</v>
      </c>
      <c r="D38" s="30">
        <v>2000</v>
      </c>
      <c r="E38" s="30">
        <v>2000</v>
      </c>
      <c r="F38" s="30">
        <v>2000</v>
      </c>
      <c r="G38" s="30">
        <v>2000</v>
      </c>
      <c r="H38" s="381">
        <f t="shared" si="0"/>
        <v>3664129</v>
      </c>
      <c r="I38" s="30">
        <v>3666129</v>
      </c>
      <c r="J38" s="30">
        <v>20</v>
      </c>
      <c r="K38" s="378">
        <f t="shared" si="1"/>
        <v>5.455345406558253E-6</v>
      </c>
      <c r="L38" s="1" t="s">
        <v>556</v>
      </c>
    </row>
    <row r="39" spans="1:12" x14ac:dyDescent="0.25">
      <c r="A39" s="11">
        <v>33</v>
      </c>
      <c r="B39" s="13" t="s">
        <v>163</v>
      </c>
      <c r="C39" s="2" t="s">
        <v>45</v>
      </c>
      <c r="D39" s="32">
        <f>D36+D37+D38</f>
        <v>1502000</v>
      </c>
      <c r="E39" s="32">
        <f>E36+E37+E38</f>
        <v>1317306</v>
      </c>
      <c r="F39" s="32">
        <f>F36+F37+F38</f>
        <v>1317306</v>
      </c>
      <c r="G39" s="32">
        <f t="shared" ref="G39:I39" si="4">G36+G37+G38</f>
        <v>1309756</v>
      </c>
      <c r="H39" s="381">
        <f t="shared" si="0"/>
        <v>3664129</v>
      </c>
      <c r="I39" s="32">
        <f t="shared" si="4"/>
        <v>4973885</v>
      </c>
      <c r="J39" s="32">
        <f t="shared" ref="J39" si="5">J36+J37+J38</f>
        <v>1095839</v>
      </c>
      <c r="K39" s="378">
        <f t="shared" si="1"/>
        <v>0.22031852364901883</v>
      </c>
      <c r="L39" s="1"/>
    </row>
    <row r="40" spans="1:12" x14ac:dyDescent="0.25">
      <c r="A40" s="11">
        <v>34</v>
      </c>
      <c r="B40" s="23" t="s">
        <v>179</v>
      </c>
      <c r="C40" s="3" t="s">
        <v>46</v>
      </c>
      <c r="D40" s="31">
        <f>D24+D27+D33+D35+D39</f>
        <v>8081835</v>
      </c>
      <c r="E40" s="31">
        <f>E24+E27+E33+E35+E39</f>
        <v>6334810</v>
      </c>
      <c r="F40" s="31">
        <f>+F39+F35+F33+F27+F24</f>
        <v>6634810</v>
      </c>
      <c r="G40" s="31">
        <f>+G39+G35+G33+G27+G24</f>
        <v>6634810</v>
      </c>
      <c r="H40" s="381">
        <f t="shared" si="0"/>
        <v>4724132</v>
      </c>
      <c r="I40" s="31">
        <f>+I39+I35+I33+I27+I24</f>
        <v>11358942</v>
      </c>
      <c r="J40" s="31">
        <f>+J39+J35+J33+J27+J24</f>
        <v>6835758</v>
      </c>
      <c r="K40" s="378">
        <f t="shared" si="1"/>
        <v>0.60179530804893622</v>
      </c>
      <c r="L40" s="1"/>
    </row>
    <row r="41" spans="1:12" x14ac:dyDescent="0.25">
      <c r="A41" s="11"/>
      <c r="B41" s="23"/>
      <c r="C41" s="1"/>
      <c r="D41" s="30"/>
      <c r="E41" s="1"/>
      <c r="F41" s="1"/>
      <c r="G41" s="1"/>
      <c r="H41" s="381">
        <f t="shared" si="0"/>
        <v>0</v>
      </c>
      <c r="I41" s="1"/>
      <c r="J41" s="1"/>
      <c r="K41" s="378"/>
      <c r="L41" s="1"/>
    </row>
    <row r="42" spans="1:12" hidden="1" x14ac:dyDescent="0.25">
      <c r="A42" s="461" t="s">
        <v>180</v>
      </c>
      <c r="B42" s="372"/>
      <c r="C42" s="1"/>
      <c r="D42" s="30"/>
      <c r="E42" s="1"/>
      <c r="F42" s="1"/>
      <c r="G42" s="1"/>
      <c r="H42" s="381">
        <f t="shared" si="0"/>
        <v>0</v>
      </c>
      <c r="I42" s="1"/>
      <c r="J42" s="1"/>
      <c r="K42" s="378"/>
      <c r="L42" s="1"/>
    </row>
    <row r="43" spans="1:12" hidden="1" x14ac:dyDescent="0.25">
      <c r="A43" s="11">
        <v>35</v>
      </c>
      <c r="B43" s="13" t="s">
        <v>128</v>
      </c>
      <c r="C43" s="2" t="s">
        <v>47</v>
      </c>
      <c r="D43" s="30"/>
      <c r="E43" s="30">
        <v>0</v>
      </c>
      <c r="F43" s="30"/>
      <c r="G43" s="30"/>
      <c r="H43" s="381">
        <f t="shared" si="0"/>
        <v>0</v>
      </c>
      <c r="I43" s="30"/>
      <c r="J43" s="30"/>
      <c r="K43" s="378"/>
      <c r="L43" s="1"/>
    </row>
    <row r="44" spans="1:12" hidden="1" x14ac:dyDescent="0.25">
      <c r="A44" s="11">
        <v>36</v>
      </c>
      <c r="B44" s="13" t="s">
        <v>129</v>
      </c>
      <c r="C44" s="2" t="s">
        <v>48</v>
      </c>
      <c r="D44" s="30"/>
      <c r="E44" s="30"/>
      <c r="F44" s="30"/>
      <c r="G44" s="30"/>
      <c r="H44" s="381">
        <f t="shared" si="0"/>
        <v>0</v>
      </c>
      <c r="I44" s="30"/>
      <c r="J44" s="30"/>
      <c r="K44" s="378"/>
      <c r="L44" s="1"/>
    </row>
    <row r="45" spans="1:12" hidden="1" x14ac:dyDescent="0.25">
      <c r="A45" s="11">
        <v>37</v>
      </c>
      <c r="B45" s="23" t="s">
        <v>181</v>
      </c>
      <c r="C45" s="3" t="s">
        <v>49</v>
      </c>
      <c r="D45" s="30"/>
      <c r="E45" s="31">
        <f>E43+E44</f>
        <v>0</v>
      </c>
      <c r="F45" s="31"/>
      <c r="G45" s="31"/>
      <c r="H45" s="381">
        <f t="shared" si="0"/>
        <v>0</v>
      </c>
      <c r="I45" s="31"/>
      <c r="J45" s="31"/>
      <c r="K45" s="378"/>
      <c r="L45" s="1"/>
    </row>
    <row r="46" spans="1:12" hidden="1" x14ac:dyDescent="0.25">
      <c r="A46" s="11"/>
      <c r="B46" s="23"/>
      <c r="C46" s="1"/>
      <c r="D46" s="30"/>
      <c r="E46" s="1"/>
      <c r="F46" s="1"/>
      <c r="G46" s="1"/>
      <c r="H46" s="381">
        <f t="shared" si="0"/>
        <v>0</v>
      </c>
      <c r="I46" s="1"/>
      <c r="J46" s="1"/>
      <c r="K46" s="378"/>
      <c r="L46" s="1"/>
    </row>
    <row r="47" spans="1:12" hidden="1" x14ac:dyDescent="0.25">
      <c r="A47" s="499" t="s">
        <v>182</v>
      </c>
      <c r="B47" s="499"/>
      <c r="C47" s="1"/>
      <c r="D47" s="30"/>
      <c r="E47" s="1"/>
      <c r="F47" s="1"/>
      <c r="G47" s="1"/>
      <c r="H47" s="381">
        <f t="shared" si="0"/>
        <v>0</v>
      </c>
      <c r="I47" s="1"/>
      <c r="J47" s="1"/>
      <c r="K47" s="378"/>
      <c r="L47" s="1"/>
    </row>
    <row r="48" spans="1:12" hidden="1" x14ac:dyDescent="0.25">
      <c r="A48" s="11">
        <v>38</v>
      </c>
      <c r="B48" s="15" t="s">
        <v>50</v>
      </c>
      <c r="C48" s="4" t="s">
        <v>51</v>
      </c>
      <c r="D48" s="30"/>
      <c r="E48" s="30"/>
      <c r="F48" s="30"/>
      <c r="G48" s="30"/>
      <c r="H48" s="381">
        <f t="shared" si="0"/>
        <v>0</v>
      </c>
      <c r="I48" s="30"/>
      <c r="J48" s="30"/>
      <c r="K48" s="378"/>
      <c r="L48" s="1"/>
    </row>
    <row r="49" spans="1:12" hidden="1" x14ac:dyDescent="0.25">
      <c r="A49" s="11">
        <v>39</v>
      </c>
      <c r="B49" s="15" t="s">
        <v>154</v>
      </c>
      <c r="C49" s="4" t="s">
        <v>51</v>
      </c>
      <c r="D49" s="30"/>
      <c r="E49" s="30"/>
      <c r="F49" s="30"/>
      <c r="G49" s="30"/>
      <c r="H49" s="381">
        <f t="shared" si="0"/>
        <v>0</v>
      </c>
      <c r="I49" s="30"/>
      <c r="J49" s="30"/>
      <c r="K49" s="378"/>
      <c r="L49" s="1"/>
    </row>
    <row r="50" spans="1:12" hidden="1" x14ac:dyDescent="0.25">
      <c r="A50" s="11">
        <v>40</v>
      </c>
      <c r="B50" s="15" t="s">
        <v>130</v>
      </c>
      <c r="C50" s="4" t="s">
        <v>52</v>
      </c>
      <c r="D50" s="30"/>
      <c r="E50" s="30"/>
      <c r="F50" s="30"/>
      <c r="G50" s="30"/>
      <c r="H50" s="381">
        <f t="shared" si="0"/>
        <v>0</v>
      </c>
      <c r="I50" s="30"/>
      <c r="J50" s="30"/>
      <c r="K50" s="378"/>
      <c r="L50" s="1"/>
    </row>
    <row r="51" spans="1:12" hidden="1" x14ac:dyDescent="0.25">
      <c r="A51" s="11">
        <v>41</v>
      </c>
      <c r="B51" s="15" t="s">
        <v>131</v>
      </c>
      <c r="C51" s="1" t="s">
        <v>53</v>
      </c>
      <c r="D51" s="30"/>
      <c r="E51" s="30"/>
      <c r="F51" s="30"/>
      <c r="G51" s="30"/>
      <c r="H51" s="381">
        <f t="shared" si="0"/>
        <v>0</v>
      </c>
      <c r="I51" s="30"/>
      <c r="J51" s="30"/>
      <c r="K51" s="378"/>
      <c r="L51" s="1"/>
    </row>
    <row r="52" spans="1:12" hidden="1" x14ac:dyDescent="0.25">
      <c r="A52" s="11">
        <v>42</v>
      </c>
      <c r="B52" s="15" t="s">
        <v>54</v>
      </c>
      <c r="C52" s="1" t="s">
        <v>55</v>
      </c>
      <c r="D52" s="30"/>
      <c r="E52" s="30"/>
      <c r="F52" s="30"/>
      <c r="G52" s="30"/>
      <c r="H52" s="381">
        <f t="shared" si="0"/>
        <v>0</v>
      </c>
      <c r="I52" s="30"/>
      <c r="J52" s="30"/>
      <c r="K52" s="378"/>
      <c r="L52" s="1"/>
    </row>
    <row r="53" spans="1:12" hidden="1" x14ac:dyDescent="0.25">
      <c r="A53" s="11">
        <v>43</v>
      </c>
      <c r="B53" s="23" t="s">
        <v>183</v>
      </c>
      <c r="C53" s="3" t="s">
        <v>56</v>
      </c>
      <c r="D53" s="30"/>
      <c r="E53" s="30"/>
      <c r="F53" s="30"/>
      <c r="G53" s="30"/>
      <c r="H53" s="381">
        <f t="shared" si="0"/>
        <v>0</v>
      </c>
      <c r="I53" s="30"/>
      <c r="J53" s="30"/>
      <c r="K53" s="378"/>
      <c r="L53" s="1"/>
    </row>
    <row r="54" spans="1:12" hidden="1" x14ac:dyDescent="0.25">
      <c r="A54" s="11"/>
      <c r="B54" s="23"/>
      <c r="C54" s="1"/>
      <c r="D54" s="30"/>
      <c r="E54" s="1"/>
      <c r="F54" s="1"/>
      <c r="G54" s="1"/>
      <c r="H54" s="381">
        <f t="shared" si="0"/>
        <v>0</v>
      </c>
      <c r="I54" s="1"/>
      <c r="J54" s="1"/>
      <c r="K54" s="378"/>
      <c r="L54" s="1"/>
    </row>
    <row r="55" spans="1:12" x14ac:dyDescent="0.25">
      <c r="A55" s="499" t="s">
        <v>184</v>
      </c>
      <c r="B55" s="499"/>
      <c r="C55" s="1"/>
      <c r="D55" s="30"/>
      <c r="E55" s="1"/>
      <c r="F55" s="1"/>
      <c r="G55" s="1"/>
      <c r="H55" s="381">
        <f t="shared" si="0"/>
        <v>0</v>
      </c>
      <c r="I55" s="1"/>
      <c r="J55" s="1"/>
      <c r="K55" s="378"/>
      <c r="L55" s="1"/>
    </row>
    <row r="56" spans="1:12" hidden="1" x14ac:dyDescent="0.25">
      <c r="A56" s="11">
        <v>44</v>
      </c>
      <c r="B56" s="338" t="s">
        <v>657</v>
      </c>
      <c r="C56" s="15" t="s">
        <v>658</v>
      </c>
      <c r="D56" s="30"/>
      <c r="E56" s="1"/>
      <c r="F56" s="1"/>
      <c r="G56" s="1"/>
      <c r="H56" s="381"/>
      <c r="I56" s="1"/>
      <c r="J56" s="1"/>
      <c r="K56" s="378"/>
      <c r="L56" s="1"/>
    </row>
    <row r="57" spans="1:12" hidden="1" x14ac:dyDescent="0.25">
      <c r="A57" s="11">
        <v>45</v>
      </c>
      <c r="B57" s="13" t="s">
        <v>132</v>
      </c>
      <c r="C57" s="2" t="s">
        <v>57</v>
      </c>
      <c r="D57" s="30"/>
      <c r="E57" s="32"/>
      <c r="F57" s="32"/>
      <c r="G57" s="32"/>
      <c r="H57" s="381">
        <f t="shared" si="0"/>
        <v>0</v>
      </c>
      <c r="I57" s="32"/>
      <c r="J57" s="32"/>
      <c r="K57" s="378"/>
      <c r="L57" s="1"/>
    </row>
    <row r="58" spans="1:12" x14ac:dyDescent="0.25">
      <c r="A58" s="11">
        <v>46</v>
      </c>
      <c r="B58" s="13" t="s">
        <v>58</v>
      </c>
      <c r="C58" s="2" t="s">
        <v>59</v>
      </c>
      <c r="D58" s="30">
        <v>50600</v>
      </c>
      <c r="E58" s="32"/>
      <c r="F58" s="32"/>
      <c r="G58" s="32"/>
      <c r="H58" s="381">
        <f t="shared" si="0"/>
        <v>0</v>
      </c>
      <c r="I58" s="32"/>
      <c r="J58" s="32"/>
      <c r="K58" s="378"/>
      <c r="L58" s="1"/>
    </row>
    <row r="59" spans="1:12" x14ac:dyDescent="0.25">
      <c r="A59" s="11">
        <v>47</v>
      </c>
      <c r="B59" s="13" t="s">
        <v>60</v>
      </c>
      <c r="C59" s="2" t="s">
        <v>61</v>
      </c>
      <c r="D59" s="30">
        <v>49400</v>
      </c>
      <c r="E59" s="32"/>
      <c r="F59" s="32"/>
      <c r="G59" s="32"/>
      <c r="H59" s="381">
        <f t="shared" si="0"/>
        <v>100000</v>
      </c>
      <c r="I59" s="32">
        <v>100000</v>
      </c>
      <c r="J59" s="32">
        <v>43669</v>
      </c>
      <c r="K59" s="378">
        <f t="shared" si="1"/>
        <v>0.43669000000000002</v>
      </c>
      <c r="L59" s="1" t="s">
        <v>663</v>
      </c>
    </row>
    <row r="60" spans="1:12" x14ac:dyDescent="0.25">
      <c r="A60" s="11">
        <v>48</v>
      </c>
      <c r="B60" s="13" t="s">
        <v>62</v>
      </c>
      <c r="C60" s="2" t="s">
        <v>63</v>
      </c>
      <c r="D60" s="30"/>
      <c r="E60" s="32"/>
      <c r="F60" s="32"/>
      <c r="G60" s="32"/>
      <c r="H60" s="381">
        <f t="shared" si="0"/>
        <v>0</v>
      </c>
      <c r="I60" s="32"/>
      <c r="J60" s="32"/>
      <c r="K60" s="378"/>
      <c r="L60" s="1"/>
    </row>
    <row r="61" spans="1:12" x14ac:dyDescent="0.25">
      <c r="A61" s="11">
        <v>49</v>
      </c>
      <c r="B61" s="13" t="s">
        <v>64</v>
      </c>
      <c r="C61" s="2" t="s">
        <v>65</v>
      </c>
      <c r="D61" s="30">
        <v>30000</v>
      </c>
      <c r="E61" s="32"/>
      <c r="F61" s="32"/>
      <c r="G61" s="32"/>
      <c r="H61" s="381">
        <f t="shared" si="0"/>
        <v>27000</v>
      </c>
      <c r="I61" s="32">
        <v>27000</v>
      </c>
      <c r="J61" s="32">
        <v>11791</v>
      </c>
      <c r="K61" s="378">
        <f t="shared" si="1"/>
        <v>0.43670370370370371</v>
      </c>
      <c r="L61" s="1"/>
    </row>
    <row r="62" spans="1:12" x14ac:dyDescent="0.25">
      <c r="A62" s="17">
        <v>50</v>
      </c>
      <c r="B62" s="23" t="s">
        <v>185</v>
      </c>
      <c r="C62" s="3" t="s">
        <v>66</v>
      </c>
      <c r="D62" s="31">
        <f>D57+D58+D59+D60+D61</f>
        <v>130000</v>
      </c>
      <c r="E62" s="31">
        <f>E57+E58+E59+E60+E61</f>
        <v>0</v>
      </c>
      <c r="F62" s="31">
        <f>F57+F58+F59+F60+F61</f>
        <v>0</v>
      </c>
      <c r="G62" s="31">
        <f>G57+G58+G59+G60+G61</f>
        <v>0</v>
      </c>
      <c r="H62" s="381">
        <f t="shared" si="0"/>
        <v>127000</v>
      </c>
      <c r="I62" s="31">
        <f>I57+I58+I59+I60+I61</f>
        <v>127000</v>
      </c>
      <c r="J62" s="31">
        <f>J57+J58+J59+J60+J61</f>
        <v>55460</v>
      </c>
      <c r="K62" s="378">
        <f t="shared" si="1"/>
        <v>0.43669291338582678</v>
      </c>
      <c r="L62" s="1"/>
    </row>
    <row r="63" spans="1:12" hidden="1" x14ac:dyDescent="0.25">
      <c r="A63" s="11"/>
      <c r="B63" s="23"/>
      <c r="C63" s="1"/>
      <c r="D63" s="30"/>
      <c r="E63" s="1"/>
      <c r="F63" s="1"/>
      <c r="G63" s="1"/>
      <c r="H63" s="381">
        <f t="shared" si="0"/>
        <v>0</v>
      </c>
      <c r="I63" s="1"/>
      <c r="J63" s="1"/>
      <c r="K63" s="378"/>
      <c r="L63" s="1"/>
    </row>
    <row r="64" spans="1:12" hidden="1" x14ac:dyDescent="0.25">
      <c r="A64" s="500" t="s">
        <v>186</v>
      </c>
      <c r="B64" s="500"/>
      <c r="C64" s="1"/>
      <c r="D64" s="30"/>
      <c r="E64" s="1"/>
      <c r="F64" s="1"/>
      <c r="G64" s="1"/>
      <c r="H64" s="381">
        <f t="shared" si="0"/>
        <v>0</v>
      </c>
      <c r="I64" s="1"/>
      <c r="J64" s="1"/>
      <c r="K64" s="378"/>
      <c r="L64" s="1"/>
    </row>
    <row r="65" spans="1:12" hidden="1" x14ac:dyDescent="0.25">
      <c r="A65" s="11">
        <v>51</v>
      </c>
      <c r="B65" s="13" t="s">
        <v>67</v>
      </c>
      <c r="C65" s="2" t="s">
        <v>68</v>
      </c>
      <c r="D65" s="30"/>
      <c r="E65" s="30"/>
      <c r="F65" s="30"/>
      <c r="G65" s="30"/>
      <c r="H65" s="381">
        <f t="shared" ref="H65:H119" si="6">+I65-G65</f>
        <v>0</v>
      </c>
      <c r="I65" s="30"/>
      <c r="J65" s="30"/>
      <c r="K65" s="378"/>
      <c r="L65" s="1"/>
    </row>
    <row r="66" spans="1:12" hidden="1" x14ac:dyDescent="0.25">
      <c r="A66" s="11">
        <v>52</v>
      </c>
      <c r="B66" s="13" t="s">
        <v>69</v>
      </c>
      <c r="C66" s="2" t="s">
        <v>70</v>
      </c>
      <c r="D66" s="30"/>
      <c r="E66" s="30"/>
      <c r="F66" s="30"/>
      <c r="G66" s="30"/>
      <c r="H66" s="381">
        <f t="shared" si="6"/>
        <v>0</v>
      </c>
      <c r="I66" s="30"/>
      <c r="J66" s="30"/>
      <c r="K66" s="378"/>
      <c r="L66" s="1"/>
    </row>
    <row r="67" spans="1:12" hidden="1" x14ac:dyDescent="0.25">
      <c r="A67" s="17">
        <v>53</v>
      </c>
      <c r="B67" s="23" t="s">
        <v>187</v>
      </c>
      <c r="C67" s="3" t="s">
        <v>71</v>
      </c>
      <c r="D67" s="30"/>
      <c r="E67" s="30"/>
      <c r="F67" s="30"/>
      <c r="G67" s="30"/>
      <c r="H67" s="381">
        <f t="shared" si="6"/>
        <v>0</v>
      </c>
      <c r="I67" s="30"/>
      <c r="J67" s="30"/>
      <c r="K67" s="378"/>
      <c r="L67" s="1"/>
    </row>
    <row r="68" spans="1:12" hidden="1" x14ac:dyDescent="0.25">
      <c r="A68" s="11"/>
      <c r="B68" s="14"/>
      <c r="C68" s="1"/>
      <c r="D68" s="30"/>
      <c r="E68" s="1"/>
      <c r="F68" s="1"/>
      <c r="G68" s="1"/>
      <c r="H68" s="381">
        <f t="shared" si="6"/>
        <v>0</v>
      </c>
      <c r="I68" s="1"/>
      <c r="J68" s="1"/>
      <c r="K68" s="378"/>
      <c r="L68" s="1"/>
    </row>
    <row r="69" spans="1:12" hidden="1" x14ac:dyDescent="0.25">
      <c r="A69" s="499" t="s">
        <v>188</v>
      </c>
      <c r="B69" s="499"/>
      <c r="C69" s="1"/>
      <c r="D69" s="30"/>
      <c r="E69" s="1"/>
      <c r="F69" s="1"/>
      <c r="G69" s="1"/>
      <c r="H69" s="381">
        <f t="shared" si="6"/>
        <v>0</v>
      </c>
      <c r="I69" s="1"/>
      <c r="J69" s="1"/>
      <c r="K69" s="378"/>
      <c r="L69" s="1"/>
    </row>
    <row r="70" spans="1:12" hidden="1" x14ac:dyDescent="0.25">
      <c r="A70" s="11">
        <v>54</v>
      </c>
      <c r="B70" s="13" t="s">
        <v>133</v>
      </c>
      <c r="C70" s="2" t="s">
        <v>72</v>
      </c>
      <c r="D70" s="30"/>
      <c r="E70" s="30"/>
      <c r="F70" s="30"/>
      <c r="G70" s="30"/>
      <c r="H70" s="381">
        <f t="shared" si="6"/>
        <v>0</v>
      </c>
      <c r="I70" s="30"/>
      <c r="J70" s="30"/>
      <c r="K70" s="378"/>
      <c r="L70" s="1"/>
    </row>
    <row r="71" spans="1:12" hidden="1" x14ac:dyDescent="0.25">
      <c r="A71" s="11">
        <v>55</v>
      </c>
      <c r="B71" s="13" t="s">
        <v>585</v>
      </c>
      <c r="C71" s="2" t="s">
        <v>586</v>
      </c>
      <c r="D71" s="30"/>
      <c r="E71" s="32">
        <v>0</v>
      </c>
      <c r="F71" s="32"/>
      <c r="G71" s="32"/>
      <c r="H71" s="381">
        <f t="shared" si="6"/>
        <v>0</v>
      </c>
      <c r="I71" s="32"/>
      <c r="J71" s="32"/>
      <c r="K71" s="378"/>
      <c r="L71" s="1"/>
    </row>
    <row r="72" spans="1:12" hidden="1" x14ac:dyDescent="0.25">
      <c r="A72" s="17">
        <v>56</v>
      </c>
      <c r="B72" s="14" t="s">
        <v>155</v>
      </c>
      <c r="C72" s="3" t="s">
        <v>73</v>
      </c>
      <c r="D72" s="30"/>
      <c r="E72" s="31">
        <f>E70+E71</f>
        <v>0</v>
      </c>
      <c r="F72" s="31"/>
      <c r="G72" s="31"/>
      <c r="H72" s="381">
        <f t="shared" si="6"/>
        <v>0</v>
      </c>
      <c r="I72" s="31"/>
      <c r="J72" s="31"/>
      <c r="K72" s="378"/>
      <c r="L72" s="1"/>
    </row>
    <row r="73" spans="1:12" hidden="1" x14ac:dyDescent="0.25">
      <c r="A73" s="11"/>
      <c r="B73" s="14"/>
      <c r="C73" s="1"/>
      <c r="D73" s="30"/>
      <c r="E73" s="1"/>
      <c r="F73" s="1"/>
      <c r="G73" s="1"/>
      <c r="H73" s="381">
        <f t="shared" si="6"/>
        <v>0</v>
      </c>
      <c r="I73" s="1"/>
      <c r="J73" s="1"/>
      <c r="K73" s="378"/>
      <c r="L73" s="1"/>
    </row>
    <row r="74" spans="1:12" x14ac:dyDescent="0.25">
      <c r="A74" s="11"/>
      <c r="B74" s="14"/>
      <c r="C74" s="1"/>
      <c r="D74" s="30"/>
      <c r="E74" s="1"/>
      <c r="F74" s="1"/>
      <c r="G74" s="1"/>
      <c r="H74" s="381">
        <f t="shared" si="6"/>
        <v>0</v>
      </c>
      <c r="I74" s="1"/>
      <c r="J74" s="1"/>
      <c r="K74" s="378"/>
      <c r="L74" s="1"/>
    </row>
    <row r="75" spans="1:12" ht="15.75" x14ac:dyDescent="0.25">
      <c r="A75" s="11">
        <v>57</v>
      </c>
      <c r="B75" s="16" t="s">
        <v>164</v>
      </c>
      <c r="C75" s="5" t="s">
        <v>74</v>
      </c>
      <c r="D75" s="33">
        <f>D17+D19+D40+D45+D53+D62+D67+D72</f>
        <v>59362595</v>
      </c>
      <c r="E75" s="33">
        <f>E17+E19+E40+E45+E53+E62+E67+E72</f>
        <v>58982108</v>
      </c>
      <c r="F75" s="33">
        <f>F17+F19+F40+F45+F53+F62+F67+F72</f>
        <v>59282108</v>
      </c>
      <c r="G75" s="33">
        <f>G17+G19+G40+G45+G53+G62+G67+G72</f>
        <v>59282108</v>
      </c>
      <c r="H75" s="381">
        <f t="shared" si="6"/>
        <v>12012449</v>
      </c>
      <c r="I75" s="33">
        <f>I17+I19+I40+I45+I53+I62+I67+I72</f>
        <v>71294557</v>
      </c>
      <c r="J75" s="33">
        <f>J17+J19+J40+J45+J53+J62+J67+J72</f>
        <v>66543433</v>
      </c>
      <c r="K75" s="378">
        <f t="shared" ref="K75:K118" si="7">J75/I75</f>
        <v>0.93335923245865737</v>
      </c>
      <c r="L75" s="1"/>
    </row>
    <row r="76" spans="1:12" ht="15.75" x14ac:dyDescent="0.25">
      <c r="A76" s="11"/>
      <c r="B76" s="16"/>
      <c r="C76" s="1"/>
      <c r="D76" s="30"/>
      <c r="E76" s="1"/>
      <c r="F76" s="1"/>
      <c r="G76" s="1"/>
      <c r="H76" s="381">
        <f t="shared" si="6"/>
        <v>0</v>
      </c>
      <c r="I76" s="1"/>
      <c r="J76" s="1"/>
      <c r="K76" s="378"/>
      <c r="L76" s="1"/>
    </row>
    <row r="77" spans="1:12" hidden="1" x14ac:dyDescent="0.25">
      <c r="A77" s="499" t="s">
        <v>189</v>
      </c>
      <c r="B77" s="499"/>
      <c r="C77" s="1"/>
      <c r="D77" s="30"/>
      <c r="E77" s="1"/>
      <c r="F77" s="1"/>
      <c r="G77" s="1"/>
      <c r="H77" s="381">
        <f t="shared" si="6"/>
        <v>0</v>
      </c>
      <c r="I77" s="1"/>
      <c r="J77" s="1"/>
      <c r="K77" s="378"/>
      <c r="L77" s="1"/>
    </row>
    <row r="78" spans="1:12" hidden="1" x14ac:dyDescent="0.25">
      <c r="A78" s="11">
        <v>58</v>
      </c>
      <c r="B78" s="12" t="s">
        <v>165</v>
      </c>
      <c r="C78" s="1" t="s">
        <v>75</v>
      </c>
      <c r="D78" s="30"/>
      <c r="E78" s="30"/>
      <c r="F78" s="30"/>
      <c r="G78" s="30"/>
      <c r="H78" s="381">
        <f t="shared" si="6"/>
        <v>0</v>
      </c>
      <c r="I78" s="30"/>
      <c r="J78" s="30"/>
      <c r="K78" s="378"/>
      <c r="L78" s="1"/>
    </row>
    <row r="79" spans="1:12" hidden="1" x14ac:dyDescent="0.25">
      <c r="A79" s="11">
        <v>59</v>
      </c>
      <c r="B79" s="12" t="s">
        <v>76</v>
      </c>
      <c r="C79" s="1" t="s">
        <v>77</v>
      </c>
      <c r="D79" s="30"/>
      <c r="E79" s="30"/>
      <c r="F79" s="30"/>
      <c r="G79" s="30"/>
      <c r="H79" s="381">
        <f t="shared" si="6"/>
        <v>0</v>
      </c>
      <c r="I79" s="30"/>
      <c r="J79" s="30"/>
      <c r="K79" s="378"/>
      <c r="L79" s="1"/>
    </row>
    <row r="80" spans="1:12" hidden="1" x14ac:dyDescent="0.25">
      <c r="A80" s="11">
        <v>60</v>
      </c>
      <c r="B80" s="12" t="s">
        <v>134</v>
      </c>
      <c r="C80" s="1" t="s">
        <v>78</v>
      </c>
      <c r="D80" s="30"/>
      <c r="E80" s="30"/>
      <c r="F80" s="30"/>
      <c r="G80" s="30"/>
      <c r="H80" s="381">
        <f t="shared" si="6"/>
        <v>0</v>
      </c>
      <c r="I80" s="30"/>
      <c r="J80" s="30"/>
      <c r="K80" s="378"/>
      <c r="L80" s="1"/>
    </row>
    <row r="81" spans="1:12" hidden="1" x14ac:dyDescent="0.25">
      <c r="A81" s="11">
        <v>61</v>
      </c>
      <c r="B81" s="13" t="s">
        <v>166</v>
      </c>
      <c r="C81" s="2" t="s">
        <v>79</v>
      </c>
      <c r="D81" s="30"/>
      <c r="E81" s="30"/>
      <c r="F81" s="30"/>
      <c r="G81" s="30"/>
      <c r="H81" s="381">
        <f t="shared" si="6"/>
        <v>0</v>
      </c>
      <c r="I81" s="30"/>
      <c r="J81" s="30"/>
      <c r="K81" s="378"/>
      <c r="L81" s="1"/>
    </row>
    <row r="82" spans="1:12" ht="15.75" hidden="1" x14ac:dyDescent="0.25">
      <c r="A82" s="17">
        <v>62</v>
      </c>
      <c r="B82" s="39" t="s">
        <v>195</v>
      </c>
      <c r="C82" s="5" t="s">
        <v>80</v>
      </c>
      <c r="D82" s="30"/>
      <c r="E82" s="31">
        <f t="shared" ref="E82" si="8">E81</f>
        <v>0</v>
      </c>
      <c r="F82" s="31"/>
      <c r="G82" s="31"/>
      <c r="H82" s="381">
        <f t="shared" si="6"/>
        <v>0</v>
      </c>
      <c r="I82" s="31"/>
      <c r="J82" s="31"/>
      <c r="K82" s="378"/>
      <c r="L82" s="1"/>
    </row>
    <row r="83" spans="1:12" ht="15.75" hidden="1" x14ac:dyDescent="0.25">
      <c r="A83" s="11"/>
      <c r="B83" s="16"/>
      <c r="C83" s="1"/>
      <c r="D83" s="30"/>
      <c r="E83" s="1"/>
      <c r="F83" s="1"/>
      <c r="G83" s="1"/>
      <c r="H83" s="381">
        <f t="shared" si="6"/>
        <v>0</v>
      </c>
      <c r="I83" s="1"/>
      <c r="J83" s="1"/>
      <c r="K83" s="378"/>
      <c r="L83" s="1"/>
    </row>
    <row r="84" spans="1:12" x14ac:dyDescent="0.25">
      <c r="A84" s="499" t="s">
        <v>190</v>
      </c>
      <c r="B84" s="499"/>
      <c r="C84" s="1"/>
      <c r="D84" s="30"/>
      <c r="E84" s="30"/>
      <c r="F84" s="30"/>
      <c r="G84" s="30"/>
      <c r="H84" s="381">
        <f t="shared" si="6"/>
        <v>0</v>
      </c>
      <c r="I84" s="30"/>
      <c r="J84" s="30"/>
      <c r="K84" s="378"/>
      <c r="L84" s="1"/>
    </row>
    <row r="85" spans="1:12" hidden="1" x14ac:dyDescent="0.25">
      <c r="A85" s="11">
        <v>63</v>
      </c>
      <c r="B85" s="12" t="s">
        <v>81</v>
      </c>
      <c r="C85" s="1" t="s">
        <v>82</v>
      </c>
      <c r="D85" s="30"/>
      <c r="E85" s="30"/>
      <c r="F85" s="30"/>
      <c r="G85" s="30"/>
      <c r="H85" s="381">
        <f t="shared" si="6"/>
        <v>0</v>
      </c>
      <c r="I85" s="30"/>
      <c r="J85" s="30"/>
      <c r="K85" s="378"/>
      <c r="L85" s="1"/>
    </row>
    <row r="86" spans="1:12" hidden="1" x14ac:dyDescent="0.25">
      <c r="A86" s="11">
        <v>64</v>
      </c>
      <c r="B86" s="12" t="s">
        <v>83</v>
      </c>
      <c r="C86" s="1" t="s">
        <v>84</v>
      </c>
      <c r="D86" s="30"/>
      <c r="E86" s="30"/>
      <c r="F86" s="30"/>
      <c r="G86" s="30"/>
      <c r="H86" s="381">
        <f t="shared" si="6"/>
        <v>0</v>
      </c>
      <c r="I86" s="30"/>
      <c r="J86" s="30"/>
      <c r="K86" s="378"/>
      <c r="L86" s="1"/>
    </row>
    <row r="87" spans="1:12" hidden="1" x14ac:dyDescent="0.25">
      <c r="A87" s="11">
        <v>65</v>
      </c>
      <c r="B87" s="12" t="s">
        <v>135</v>
      </c>
      <c r="C87" s="1" t="s">
        <v>85</v>
      </c>
      <c r="D87" s="30"/>
      <c r="E87" s="30"/>
      <c r="F87" s="30"/>
      <c r="G87" s="30"/>
      <c r="H87" s="381">
        <f t="shared" si="6"/>
        <v>0</v>
      </c>
      <c r="I87" s="30"/>
      <c r="J87" s="30"/>
      <c r="K87" s="378"/>
      <c r="L87" s="1"/>
    </row>
    <row r="88" spans="1:12" hidden="1" x14ac:dyDescent="0.25">
      <c r="A88" s="11">
        <v>66</v>
      </c>
      <c r="B88" s="12" t="s">
        <v>136</v>
      </c>
      <c r="C88" s="1" t="s">
        <v>86</v>
      </c>
      <c r="D88" s="30"/>
      <c r="E88" s="30"/>
      <c r="F88" s="30"/>
      <c r="G88" s="30"/>
      <c r="H88" s="381">
        <f t="shared" si="6"/>
        <v>0</v>
      </c>
      <c r="I88" s="30"/>
      <c r="J88" s="30"/>
      <c r="K88" s="378"/>
      <c r="L88" s="1"/>
    </row>
    <row r="89" spans="1:12" hidden="1" x14ac:dyDescent="0.25">
      <c r="A89" s="11">
        <v>67</v>
      </c>
      <c r="B89" s="12" t="s">
        <v>87</v>
      </c>
      <c r="C89" s="1" t="s">
        <v>88</v>
      </c>
      <c r="D89" s="30"/>
      <c r="E89" s="30"/>
      <c r="F89" s="30"/>
      <c r="G89" s="30"/>
      <c r="H89" s="381">
        <f t="shared" si="6"/>
        <v>0</v>
      </c>
      <c r="I89" s="30"/>
      <c r="J89" s="30"/>
      <c r="K89" s="378"/>
      <c r="L89" s="1"/>
    </row>
    <row r="90" spans="1:12" hidden="1" x14ac:dyDescent="0.25">
      <c r="A90" s="11">
        <v>68</v>
      </c>
      <c r="B90" s="12" t="s">
        <v>589</v>
      </c>
      <c r="C90" s="1" t="s">
        <v>588</v>
      </c>
      <c r="D90" s="30"/>
      <c r="E90" s="30"/>
      <c r="F90" s="30"/>
      <c r="G90" s="30"/>
      <c r="H90" s="381">
        <f t="shared" si="6"/>
        <v>0</v>
      </c>
      <c r="I90" s="30"/>
      <c r="J90" s="30"/>
      <c r="K90" s="378"/>
      <c r="L90" s="1"/>
    </row>
    <row r="91" spans="1:12" hidden="1" x14ac:dyDescent="0.25">
      <c r="A91" s="11">
        <v>69</v>
      </c>
      <c r="B91" s="13" t="s">
        <v>172</v>
      </c>
      <c r="C91" s="2" t="s">
        <v>89</v>
      </c>
      <c r="D91" s="30"/>
      <c r="E91" s="30"/>
      <c r="F91" s="30"/>
      <c r="G91" s="30"/>
      <c r="H91" s="381">
        <f t="shared" si="6"/>
        <v>0</v>
      </c>
      <c r="I91" s="30"/>
      <c r="J91" s="30"/>
      <c r="K91" s="378"/>
      <c r="L91" s="1"/>
    </row>
    <row r="92" spans="1:12" x14ac:dyDescent="0.25">
      <c r="A92" s="11">
        <v>70</v>
      </c>
      <c r="B92" s="13" t="s">
        <v>118</v>
      </c>
      <c r="C92" s="2" t="s">
        <v>90</v>
      </c>
      <c r="D92" s="30">
        <v>1156079</v>
      </c>
      <c r="E92" s="30"/>
      <c r="F92" s="30"/>
      <c r="G92" s="30"/>
      <c r="H92" s="381">
        <f t="shared" si="6"/>
        <v>0</v>
      </c>
      <c r="I92" s="30"/>
      <c r="J92" s="30"/>
      <c r="K92" s="378"/>
      <c r="L92" s="374"/>
    </row>
    <row r="93" spans="1:12" x14ac:dyDescent="0.25">
      <c r="A93" s="17">
        <v>71</v>
      </c>
      <c r="B93" s="14" t="s">
        <v>173</v>
      </c>
      <c r="C93" s="3" t="s">
        <v>91</v>
      </c>
      <c r="D93" s="30">
        <f>+D92</f>
        <v>1156079</v>
      </c>
      <c r="E93" s="30">
        <f>+E92</f>
        <v>0</v>
      </c>
      <c r="F93" s="30"/>
      <c r="G93" s="30"/>
      <c r="H93" s="381">
        <f t="shared" si="6"/>
        <v>0</v>
      </c>
      <c r="I93" s="30"/>
      <c r="J93" s="30"/>
      <c r="K93" s="378"/>
      <c r="L93" s="1"/>
    </row>
    <row r="94" spans="1:12" hidden="1" x14ac:dyDescent="0.25">
      <c r="A94" s="11"/>
      <c r="B94" s="14"/>
      <c r="C94" s="1"/>
      <c r="D94" s="30"/>
      <c r="E94" s="1"/>
      <c r="F94" s="1"/>
      <c r="G94" s="1"/>
      <c r="H94" s="381">
        <f t="shared" si="6"/>
        <v>0</v>
      </c>
      <c r="I94" s="1"/>
      <c r="J94" s="1"/>
      <c r="K94" s="378"/>
      <c r="L94" s="1"/>
    </row>
    <row r="95" spans="1:12" hidden="1" x14ac:dyDescent="0.25">
      <c r="A95" s="499" t="s">
        <v>191</v>
      </c>
      <c r="B95" s="499"/>
      <c r="C95" s="1"/>
      <c r="D95" s="30"/>
      <c r="E95" s="1"/>
      <c r="F95" s="1"/>
      <c r="G95" s="1"/>
      <c r="H95" s="381">
        <f t="shared" si="6"/>
        <v>0</v>
      </c>
      <c r="I95" s="1"/>
      <c r="J95" s="1"/>
      <c r="K95" s="378"/>
      <c r="L95" s="1"/>
    </row>
    <row r="96" spans="1:12" hidden="1" x14ac:dyDescent="0.25">
      <c r="A96" s="11">
        <v>72</v>
      </c>
      <c r="B96" s="12" t="s">
        <v>137</v>
      </c>
      <c r="C96" s="1" t="s">
        <v>92</v>
      </c>
      <c r="D96" s="30"/>
      <c r="E96" s="30">
        <v>0</v>
      </c>
      <c r="F96" s="30"/>
      <c r="G96" s="30"/>
      <c r="H96" s="381">
        <f t="shared" si="6"/>
        <v>0</v>
      </c>
      <c r="I96" s="30"/>
      <c r="J96" s="30"/>
      <c r="K96" s="378"/>
      <c r="L96" s="1"/>
    </row>
    <row r="97" spans="1:12" hidden="1" x14ac:dyDescent="0.25">
      <c r="A97" s="17">
        <v>73</v>
      </c>
      <c r="B97" s="14" t="s">
        <v>192</v>
      </c>
      <c r="C97" s="3" t="s">
        <v>93</v>
      </c>
      <c r="D97" s="30"/>
      <c r="E97" s="31">
        <f>+E96</f>
        <v>0</v>
      </c>
      <c r="F97" s="31"/>
      <c r="G97" s="31"/>
      <c r="H97" s="381">
        <f t="shared" si="6"/>
        <v>0</v>
      </c>
      <c r="I97" s="31"/>
      <c r="J97" s="31"/>
      <c r="K97" s="378"/>
      <c r="L97" s="1"/>
    </row>
    <row r="98" spans="1:12" hidden="1" x14ac:dyDescent="0.25">
      <c r="A98" s="11"/>
      <c r="B98" s="14"/>
      <c r="C98" s="1"/>
      <c r="D98" s="30"/>
      <c r="E98" s="1"/>
      <c r="F98" s="1"/>
      <c r="G98" s="1"/>
      <c r="H98" s="381">
        <f t="shared" si="6"/>
        <v>0</v>
      </c>
      <c r="I98" s="1"/>
      <c r="J98" s="1"/>
      <c r="K98" s="378"/>
      <c r="L98" s="1"/>
    </row>
    <row r="99" spans="1:12" hidden="1" x14ac:dyDescent="0.25">
      <c r="A99" s="499" t="s">
        <v>193</v>
      </c>
      <c r="B99" s="499"/>
      <c r="C99" s="1"/>
      <c r="D99" s="30"/>
      <c r="E99" s="1"/>
      <c r="F99" s="1"/>
      <c r="G99" s="1"/>
      <c r="H99" s="381">
        <f t="shared" si="6"/>
        <v>0</v>
      </c>
      <c r="I99" s="1"/>
      <c r="J99" s="1"/>
      <c r="K99" s="378"/>
      <c r="L99" s="1"/>
    </row>
    <row r="100" spans="1:12" hidden="1" x14ac:dyDescent="0.25">
      <c r="A100" s="17">
        <v>74</v>
      </c>
      <c r="B100" s="13" t="s">
        <v>138</v>
      </c>
      <c r="C100" s="2" t="s">
        <v>94</v>
      </c>
      <c r="D100" s="30"/>
      <c r="E100" s="30"/>
      <c r="F100" s="30"/>
      <c r="G100" s="30"/>
      <c r="H100" s="381">
        <f t="shared" si="6"/>
        <v>0</v>
      </c>
      <c r="I100" s="30"/>
      <c r="J100" s="30"/>
      <c r="K100" s="378"/>
      <c r="L100" s="1"/>
    </row>
    <row r="101" spans="1:12" hidden="1" x14ac:dyDescent="0.25">
      <c r="A101" s="11">
        <v>75</v>
      </c>
      <c r="B101" s="12" t="s">
        <v>139</v>
      </c>
      <c r="C101" s="1" t="s">
        <v>95</v>
      </c>
      <c r="D101" s="30"/>
      <c r="E101" s="30"/>
      <c r="F101" s="30"/>
      <c r="G101" s="30"/>
      <c r="H101" s="381">
        <f t="shared" si="6"/>
        <v>0</v>
      </c>
      <c r="I101" s="30"/>
      <c r="J101" s="30"/>
      <c r="K101" s="378"/>
      <c r="L101" s="1"/>
    </row>
    <row r="102" spans="1:12" hidden="1" x14ac:dyDescent="0.25">
      <c r="A102" s="11">
        <v>76</v>
      </c>
      <c r="B102" s="12" t="s">
        <v>140</v>
      </c>
      <c r="C102" s="1" t="s">
        <v>96</v>
      </c>
      <c r="D102" s="30"/>
      <c r="E102" s="30"/>
      <c r="F102" s="30"/>
      <c r="G102" s="30"/>
      <c r="H102" s="381">
        <f t="shared" si="6"/>
        <v>0</v>
      </c>
      <c r="I102" s="30"/>
      <c r="J102" s="30"/>
      <c r="K102" s="378"/>
      <c r="L102" s="1"/>
    </row>
    <row r="103" spans="1:12" hidden="1" x14ac:dyDescent="0.25">
      <c r="A103" s="11">
        <v>77</v>
      </c>
      <c r="B103" s="12" t="s">
        <v>141</v>
      </c>
      <c r="C103" s="1" t="s">
        <v>97</v>
      </c>
      <c r="D103" s="30"/>
      <c r="E103" s="30"/>
      <c r="F103" s="30"/>
      <c r="G103" s="30"/>
      <c r="H103" s="381">
        <f t="shared" si="6"/>
        <v>0</v>
      </c>
      <c r="I103" s="30"/>
      <c r="J103" s="30"/>
      <c r="K103" s="378"/>
      <c r="L103" s="1"/>
    </row>
    <row r="104" spans="1:12" hidden="1" x14ac:dyDescent="0.25">
      <c r="A104" s="11">
        <v>78</v>
      </c>
      <c r="B104" s="13" t="s">
        <v>167</v>
      </c>
      <c r="C104" s="2" t="s">
        <v>98</v>
      </c>
      <c r="D104" s="30"/>
      <c r="E104" s="30"/>
      <c r="F104" s="30"/>
      <c r="G104" s="30"/>
      <c r="H104" s="381">
        <f t="shared" si="6"/>
        <v>0</v>
      </c>
      <c r="I104" s="30"/>
      <c r="J104" s="30"/>
      <c r="K104" s="378"/>
      <c r="L104" s="1"/>
    </row>
    <row r="105" spans="1:12" hidden="1" x14ac:dyDescent="0.25">
      <c r="A105" s="11">
        <v>79</v>
      </c>
      <c r="B105" s="13" t="s">
        <v>142</v>
      </c>
      <c r="C105" s="2" t="s">
        <v>99</v>
      </c>
      <c r="D105" s="30"/>
      <c r="E105" s="30"/>
      <c r="F105" s="30"/>
      <c r="G105" s="30"/>
      <c r="H105" s="381">
        <f t="shared" si="6"/>
        <v>0</v>
      </c>
      <c r="I105" s="30"/>
      <c r="J105" s="30"/>
      <c r="K105" s="378"/>
      <c r="L105" s="1"/>
    </row>
    <row r="106" spans="1:12" hidden="1" x14ac:dyDescent="0.25">
      <c r="A106" s="17">
        <v>80</v>
      </c>
      <c r="B106" s="23" t="s">
        <v>194</v>
      </c>
      <c r="C106" s="3" t="s">
        <v>100</v>
      </c>
      <c r="D106" s="30"/>
      <c r="E106" s="30"/>
      <c r="F106" s="30"/>
      <c r="G106" s="30"/>
      <c r="H106" s="381">
        <f t="shared" si="6"/>
        <v>0</v>
      </c>
      <c r="I106" s="30"/>
      <c r="J106" s="30"/>
      <c r="K106" s="378"/>
      <c r="L106" s="1"/>
    </row>
    <row r="107" spans="1:12" hidden="1" x14ac:dyDescent="0.25">
      <c r="B107" s="23"/>
      <c r="C107" s="1"/>
      <c r="D107" s="30"/>
      <c r="E107" s="1"/>
      <c r="F107" s="1"/>
      <c r="G107" s="1"/>
      <c r="H107" s="381">
        <f t="shared" si="6"/>
        <v>0</v>
      </c>
      <c r="I107" s="1"/>
      <c r="J107" s="1"/>
      <c r="K107" s="378"/>
      <c r="L107" s="1"/>
    </row>
    <row r="108" spans="1:12" x14ac:dyDescent="0.25">
      <c r="A108" s="499" t="s">
        <v>196</v>
      </c>
      <c r="B108" s="499"/>
      <c r="C108" s="1"/>
      <c r="D108" s="30"/>
      <c r="E108" s="1"/>
      <c r="F108" s="1"/>
      <c r="G108" s="1"/>
      <c r="H108" s="381">
        <f t="shared" si="6"/>
        <v>0</v>
      </c>
      <c r="I108" s="1"/>
      <c r="J108" s="1"/>
      <c r="K108" s="378"/>
      <c r="L108" s="1"/>
    </row>
    <row r="109" spans="1:12" hidden="1" x14ac:dyDescent="0.25">
      <c r="A109" s="11">
        <v>81</v>
      </c>
      <c r="B109" s="339" t="s">
        <v>527</v>
      </c>
      <c r="C109" s="12" t="s">
        <v>528</v>
      </c>
      <c r="D109" s="30"/>
      <c r="E109" s="1"/>
      <c r="F109" s="1"/>
      <c r="G109" s="1"/>
      <c r="H109" s="381">
        <f t="shared" si="6"/>
        <v>0</v>
      </c>
      <c r="I109" s="1"/>
      <c r="J109" s="1"/>
      <c r="K109" s="378"/>
      <c r="L109" s="1"/>
    </row>
    <row r="110" spans="1:12" x14ac:dyDescent="0.25">
      <c r="A110" s="11">
        <v>82</v>
      </c>
      <c r="B110" s="12" t="s">
        <v>143</v>
      </c>
      <c r="C110" s="1" t="s">
        <v>101</v>
      </c>
      <c r="D110" s="30">
        <v>9130000</v>
      </c>
      <c r="E110" s="30">
        <v>100000</v>
      </c>
      <c r="F110" s="30">
        <v>100000</v>
      </c>
      <c r="G110" s="30">
        <v>100000</v>
      </c>
      <c r="H110" s="381">
        <f t="shared" si="6"/>
        <v>120000</v>
      </c>
      <c r="I110" s="30">
        <v>220000</v>
      </c>
      <c r="J110" s="30">
        <v>220000</v>
      </c>
      <c r="K110" s="378">
        <f t="shared" si="7"/>
        <v>1</v>
      </c>
      <c r="L110" s="374" t="s">
        <v>652</v>
      </c>
    </row>
    <row r="111" spans="1:12" hidden="1" x14ac:dyDescent="0.25">
      <c r="A111" s="11">
        <v>83</v>
      </c>
      <c r="B111" s="12" t="s">
        <v>144</v>
      </c>
      <c r="C111" s="1" t="s">
        <v>102</v>
      </c>
      <c r="D111" s="30"/>
      <c r="E111" s="30"/>
      <c r="F111" s="30"/>
      <c r="G111" s="30"/>
      <c r="H111" s="381">
        <f t="shared" si="6"/>
        <v>0</v>
      </c>
      <c r="I111" s="30"/>
      <c r="J111" s="30"/>
      <c r="K111" s="378"/>
      <c r="L111" s="1"/>
    </row>
    <row r="112" spans="1:12" x14ac:dyDescent="0.25">
      <c r="A112" s="11">
        <v>84</v>
      </c>
      <c r="B112" s="12" t="s">
        <v>145</v>
      </c>
      <c r="C112" s="1" t="s">
        <v>103</v>
      </c>
      <c r="D112" s="30">
        <v>5100000</v>
      </c>
      <c r="E112" s="30">
        <v>6697397</v>
      </c>
      <c r="F112" s="30">
        <v>6697397</v>
      </c>
      <c r="G112" s="30">
        <v>6697397</v>
      </c>
      <c r="H112" s="381">
        <f t="shared" si="6"/>
        <v>0</v>
      </c>
      <c r="I112" s="30">
        <v>6697397</v>
      </c>
      <c r="J112" s="30">
        <v>4421616</v>
      </c>
      <c r="K112" s="378">
        <f t="shared" si="7"/>
        <v>0.66019917887501667</v>
      </c>
      <c r="L112" s="1" t="s">
        <v>572</v>
      </c>
    </row>
    <row r="113" spans="1:13" hidden="1" x14ac:dyDescent="0.25">
      <c r="A113" s="11">
        <v>85</v>
      </c>
      <c r="B113" s="12" t="s">
        <v>104</v>
      </c>
      <c r="C113" s="1" t="s">
        <v>105</v>
      </c>
      <c r="D113" s="30"/>
      <c r="E113" s="30"/>
      <c r="F113" s="30"/>
      <c r="G113" s="30"/>
      <c r="H113" s="381">
        <f t="shared" si="6"/>
        <v>0</v>
      </c>
      <c r="I113" s="30"/>
      <c r="J113" s="30"/>
      <c r="K113" s="378"/>
      <c r="L113" s="375"/>
      <c r="M113" s="34"/>
    </row>
    <row r="114" spans="1:13" hidden="1" x14ac:dyDescent="0.25">
      <c r="A114" s="11">
        <v>86</v>
      </c>
      <c r="B114" s="12" t="s">
        <v>106</v>
      </c>
      <c r="C114" s="1" t="s">
        <v>107</v>
      </c>
      <c r="D114" s="30">
        <v>0</v>
      </c>
      <c r="E114" s="30">
        <v>0</v>
      </c>
      <c r="F114" s="30"/>
      <c r="G114" s="30"/>
      <c r="H114" s="381">
        <f t="shared" si="6"/>
        <v>0</v>
      </c>
      <c r="I114" s="30"/>
      <c r="J114" s="30"/>
      <c r="K114" s="378"/>
      <c r="L114" s="1"/>
    </row>
    <row r="115" spans="1:13" hidden="1" x14ac:dyDescent="0.25">
      <c r="A115" s="11">
        <v>87</v>
      </c>
      <c r="B115" s="12" t="s">
        <v>661</v>
      </c>
      <c r="C115" s="12" t="s">
        <v>662</v>
      </c>
      <c r="D115" s="30"/>
      <c r="E115" s="30"/>
      <c r="F115" s="30"/>
      <c r="G115" s="30"/>
      <c r="H115" s="381"/>
      <c r="I115" s="30"/>
      <c r="J115" s="30"/>
      <c r="K115" s="378"/>
      <c r="L115" s="1"/>
    </row>
    <row r="116" spans="1:13" hidden="1" x14ac:dyDescent="0.25">
      <c r="A116" s="11">
        <v>88</v>
      </c>
      <c r="B116" s="12" t="s">
        <v>659</v>
      </c>
      <c r="C116" s="12" t="s">
        <v>660</v>
      </c>
      <c r="D116" s="30"/>
      <c r="E116" s="30"/>
      <c r="F116" s="30"/>
      <c r="G116" s="30"/>
      <c r="H116" s="381"/>
      <c r="I116" s="30"/>
      <c r="J116" s="30"/>
      <c r="K116" s="378"/>
      <c r="L116" s="1"/>
    </row>
    <row r="117" spans="1:13" x14ac:dyDescent="0.25">
      <c r="A117" s="11">
        <v>89</v>
      </c>
      <c r="B117" s="12" t="s">
        <v>146</v>
      </c>
      <c r="C117" s="1" t="s">
        <v>108</v>
      </c>
      <c r="D117" s="30">
        <v>1000</v>
      </c>
      <c r="E117" s="30">
        <v>11526000</v>
      </c>
      <c r="F117" s="30">
        <v>11526000</v>
      </c>
      <c r="G117" s="30">
        <v>11526000</v>
      </c>
      <c r="H117" s="381">
        <f t="shared" si="6"/>
        <v>-10909774</v>
      </c>
      <c r="I117" s="30">
        <v>616226</v>
      </c>
      <c r="J117" s="30">
        <v>20048</v>
      </c>
      <c r="K117" s="378">
        <f t="shared" si="7"/>
        <v>3.2533518546766935E-2</v>
      </c>
      <c r="L117" s="1" t="s">
        <v>653</v>
      </c>
    </row>
    <row r="118" spans="1:13" x14ac:dyDescent="0.25">
      <c r="A118" s="11">
        <v>90</v>
      </c>
      <c r="B118" s="14" t="s">
        <v>198</v>
      </c>
      <c r="C118" s="3" t="s">
        <v>109</v>
      </c>
      <c r="D118" s="31">
        <f>D110+D111+D112+D114+D117</f>
        <v>14231000</v>
      </c>
      <c r="E118" s="31">
        <f>E110+E111+E112+E114+E117</f>
        <v>18323397</v>
      </c>
      <c r="F118" s="31">
        <f>F110+F111+F112+F114+F117</f>
        <v>18323397</v>
      </c>
      <c r="G118" s="31">
        <f>G110+G111+G112+G114+G117</f>
        <v>18323397</v>
      </c>
      <c r="H118" s="381">
        <f t="shared" si="6"/>
        <v>-10789774</v>
      </c>
      <c r="I118" s="31">
        <f>I110+I111+I112+I114+I117</f>
        <v>7533623</v>
      </c>
      <c r="J118" s="31">
        <f>J110+J111+J112+J114+J117</f>
        <v>4661664</v>
      </c>
      <c r="K118" s="378">
        <f t="shared" si="7"/>
        <v>0.61878116279511197</v>
      </c>
      <c r="L118" s="1"/>
    </row>
    <row r="119" spans="1:13" hidden="1" x14ac:dyDescent="0.25">
      <c r="B119" s="14"/>
      <c r="C119" s="1"/>
      <c r="D119" s="30"/>
      <c r="E119" s="1"/>
      <c r="F119" s="1"/>
      <c r="G119" s="1"/>
      <c r="H119" s="381">
        <f t="shared" si="6"/>
        <v>0</v>
      </c>
      <c r="I119" s="1"/>
      <c r="J119" s="1"/>
      <c r="K119" s="378"/>
      <c r="L119" s="1"/>
    </row>
    <row r="120" spans="1:13" hidden="1" x14ac:dyDescent="0.25">
      <c r="A120" s="499" t="s">
        <v>197</v>
      </c>
      <c r="B120" s="499"/>
      <c r="C120" s="1"/>
      <c r="D120" s="30"/>
      <c r="E120" s="1"/>
      <c r="F120" s="1"/>
      <c r="G120" s="1"/>
      <c r="H120" s="381">
        <f t="shared" ref="H120:H139" si="9">+I120-G120</f>
        <v>0</v>
      </c>
      <c r="I120" s="1"/>
      <c r="J120" s="1"/>
      <c r="K120" s="378"/>
      <c r="L120" s="1"/>
    </row>
    <row r="121" spans="1:13" hidden="1" x14ac:dyDescent="0.25">
      <c r="A121" s="11">
        <v>91</v>
      </c>
      <c r="B121" s="13" t="s">
        <v>147</v>
      </c>
      <c r="C121" s="2" t="s">
        <v>110</v>
      </c>
      <c r="D121" s="30"/>
      <c r="E121" s="30"/>
      <c r="F121" s="30"/>
      <c r="G121" s="30"/>
      <c r="H121" s="381">
        <f t="shared" si="9"/>
        <v>0</v>
      </c>
      <c r="I121" s="30"/>
      <c r="J121" s="30"/>
      <c r="K121" s="378"/>
      <c r="L121" s="1"/>
    </row>
    <row r="122" spans="1:13" hidden="1" x14ac:dyDescent="0.25">
      <c r="A122" s="11">
        <v>92</v>
      </c>
      <c r="B122" s="13" t="s">
        <v>642</v>
      </c>
      <c r="C122" s="13" t="s">
        <v>641</v>
      </c>
      <c r="D122" s="30"/>
      <c r="E122" s="30"/>
      <c r="F122" s="30"/>
      <c r="G122" s="30"/>
      <c r="H122" s="381">
        <f t="shared" si="9"/>
        <v>0</v>
      </c>
      <c r="I122" s="30"/>
      <c r="J122" s="30"/>
      <c r="K122" s="378"/>
      <c r="L122" s="1"/>
    </row>
    <row r="123" spans="1:13" hidden="1" x14ac:dyDescent="0.25">
      <c r="A123" s="11">
        <v>93</v>
      </c>
      <c r="B123" s="13" t="s">
        <v>634</v>
      </c>
      <c r="C123" s="13" t="s">
        <v>633</v>
      </c>
      <c r="D123" s="30"/>
      <c r="E123" s="30"/>
      <c r="F123" s="30"/>
      <c r="G123" s="30"/>
      <c r="H123" s="381">
        <f t="shared" si="9"/>
        <v>0</v>
      </c>
      <c r="I123" s="30"/>
      <c r="J123" s="30"/>
      <c r="K123" s="378"/>
      <c r="L123" s="1"/>
    </row>
    <row r="124" spans="1:13" hidden="1" x14ac:dyDescent="0.25">
      <c r="A124" s="11">
        <v>94</v>
      </c>
      <c r="B124" s="14" t="s">
        <v>168</v>
      </c>
      <c r="C124" s="3" t="s">
        <v>111</v>
      </c>
      <c r="D124" s="30"/>
      <c r="E124" s="30"/>
      <c r="F124" s="30"/>
      <c r="G124" s="30"/>
      <c r="H124" s="381">
        <f t="shared" si="9"/>
        <v>0</v>
      </c>
      <c r="I124" s="30"/>
      <c r="J124" s="30"/>
      <c r="K124" s="378"/>
      <c r="L124" s="1"/>
    </row>
    <row r="125" spans="1:13" hidden="1" x14ac:dyDescent="0.25">
      <c r="A125" s="11"/>
      <c r="B125" s="14"/>
      <c r="C125" s="1"/>
      <c r="D125" s="30"/>
      <c r="E125" s="1"/>
      <c r="F125" s="1"/>
      <c r="G125" s="1"/>
      <c r="H125" s="381">
        <f t="shared" si="9"/>
        <v>0</v>
      </c>
      <c r="I125" s="1"/>
      <c r="J125" s="1"/>
      <c r="K125" s="378"/>
      <c r="L125" s="1"/>
    </row>
    <row r="126" spans="1:13" hidden="1" x14ac:dyDescent="0.25">
      <c r="A126" s="460" t="s">
        <v>533</v>
      </c>
      <c r="B126" s="371"/>
      <c r="C126" s="14"/>
      <c r="D126" s="30"/>
      <c r="E126" s="1"/>
      <c r="F126" s="1"/>
      <c r="G126" s="1"/>
      <c r="H126" s="381">
        <f t="shared" si="9"/>
        <v>0</v>
      </c>
      <c r="I126" s="1"/>
      <c r="J126" s="1"/>
      <c r="K126" s="378"/>
      <c r="L126" s="1"/>
    </row>
    <row r="127" spans="1:13" hidden="1" x14ac:dyDescent="0.25">
      <c r="A127" s="11">
        <v>95</v>
      </c>
      <c r="B127" s="15" t="s">
        <v>529</v>
      </c>
      <c r="C127" s="15" t="s">
        <v>530</v>
      </c>
      <c r="D127" s="30"/>
      <c r="E127" s="1"/>
      <c r="F127" s="1"/>
      <c r="G127" s="1"/>
      <c r="H127" s="381">
        <f t="shared" si="9"/>
        <v>0</v>
      </c>
      <c r="I127" s="1"/>
      <c r="J127" s="1"/>
      <c r="K127" s="378"/>
      <c r="L127" s="1"/>
    </row>
    <row r="128" spans="1:13" hidden="1" x14ac:dyDescent="0.25">
      <c r="A128" s="11">
        <v>96</v>
      </c>
      <c r="B128" s="23" t="s">
        <v>531</v>
      </c>
      <c r="C128" s="14" t="s">
        <v>532</v>
      </c>
      <c r="D128" s="30"/>
      <c r="E128" s="1"/>
      <c r="F128" s="1"/>
      <c r="G128" s="1"/>
      <c r="H128" s="381">
        <f t="shared" si="9"/>
        <v>0</v>
      </c>
      <c r="I128" s="1"/>
      <c r="J128" s="1"/>
      <c r="K128" s="378"/>
      <c r="L128" s="1"/>
    </row>
    <row r="129" spans="1:14" hidden="1" x14ac:dyDescent="0.25">
      <c r="A129" s="11"/>
      <c r="B129" s="14"/>
      <c r="C129" s="1"/>
      <c r="D129" s="30"/>
      <c r="E129" s="1"/>
      <c r="F129" s="1"/>
      <c r="G129" s="1"/>
      <c r="H129" s="381">
        <f t="shared" si="9"/>
        <v>0</v>
      </c>
      <c r="I129" s="1"/>
      <c r="J129" s="1"/>
      <c r="K129" s="378"/>
      <c r="L129" s="1"/>
    </row>
    <row r="130" spans="1:14" ht="15.75" x14ac:dyDescent="0.25">
      <c r="A130" s="11">
        <v>97</v>
      </c>
      <c r="B130" s="16" t="s">
        <v>200</v>
      </c>
      <c r="C130" s="5" t="s">
        <v>112</v>
      </c>
      <c r="D130" s="33">
        <f>D93+D97+D106+D118+D124</f>
        <v>15387079</v>
      </c>
      <c r="E130" s="33">
        <f>E93+E97+E106+E118+E124</f>
        <v>18323397</v>
      </c>
      <c r="F130" s="33">
        <f>F93+F97+F106+F118+F124</f>
        <v>18323397</v>
      </c>
      <c r="G130" s="33">
        <f>G93+G97+G106+G118+G124</f>
        <v>18323397</v>
      </c>
      <c r="H130" s="381">
        <f t="shared" si="9"/>
        <v>-10789774</v>
      </c>
      <c r="I130" s="33">
        <f>I93+I97+I106+I118+I124</f>
        <v>7533623</v>
      </c>
      <c r="J130" s="33">
        <f>J93+J97+J106+J118+J124</f>
        <v>4661664</v>
      </c>
      <c r="K130" s="378">
        <f t="shared" ref="K130:K139" si="10">J130/I130</f>
        <v>0.61878116279511197</v>
      </c>
      <c r="L130" s="1"/>
    </row>
    <row r="131" spans="1:14" hidden="1" x14ac:dyDescent="0.25">
      <c r="A131" s="11">
        <v>98</v>
      </c>
      <c r="B131" s="12" t="s">
        <v>169</v>
      </c>
      <c r="C131" s="1" t="s">
        <v>113</v>
      </c>
      <c r="D131" s="30"/>
      <c r="E131" s="30"/>
      <c r="F131" s="30"/>
      <c r="G131" s="30"/>
      <c r="H131" s="381">
        <f t="shared" si="9"/>
        <v>0</v>
      </c>
      <c r="I131" s="30"/>
      <c r="J131" s="30"/>
      <c r="K131" s="378"/>
      <c r="L131" s="1"/>
    </row>
    <row r="132" spans="1:14" x14ac:dyDescent="0.25">
      <c r="A132" s="11">
        <v>99</v>
      </c>
      <c r="B132" s="12" t="s">
        <v>170</v>
      </c>
      <c r="C132" s="1" t="s">
        <v>148</v>
      </c>
      <c r="D132" s="30">
        <v>7589998</v>
      </c>
      <c r="E132" s="30">
        <v>0</v>
      </c>
      <c r="F132" s="30">
        <v>5135175</v>
      </c>
      <c r="G132" s="30">
        <v>5135175</v>
      </c>
      <c r="H132" s="381">
        <f t="shared" ref="H132" si="11">+I132-G132</f>
        <v>-4059750</v>
      </c>
      <c r="I132" s="30">
        <v>1075425</v>
      </c>
      <c r="J132" s="30">
        <v>1075425</v>
      </c>
      <c r="K132" s="378">
        <f t="shared" ref="K132" si="12">J132/I132</f>
        <v>1</v>
      </c>
      <c r="L132" s="1"/>
    </row>
    <row r="133" spans="1:14" hidden="1" x14ac:dyDescent="0.25">
      <c r="A133" s="11">
        <v>100</v>
      </c>
      <c r="B133" s="12" t="s">
        <v>534</v>
      </c>
      <c r="C133" s="12" t="s">
        <v>535</v>
      </c>
      <c r="D133" s="30"/>
      <c r="E133" s="30"/>
      <c r="F133" s="30"/>
      <c r="G133" s="30"/>
      <c r="H133" s="381">
        <f t="shared" si="9"/>
        <v>0</v>
      </c>
      <c r="I133" s="30"/>
      <c r="J133" s="30"/>
      <c r="K133" s="378"/>
      <c r="L133" s="1"/>
    </row>
    <row r="134" spans="1:14" x14ac:dyDescent="0.25">
      <c r="A134" s="11">
        <v>101</v>
      </c>
      <c r="B134" s="12" t="s">
        <v>114</v>
      </c>
      <c r="C134" s="1" t="s">
        <v>115</v>
      </c>
      <c r="D134" s="30">
        <v>36385518</v>
      </c>
      <c r="E134" s="30">
        <v>40658711</v>
      </c>
      <c r="F134" s="30">
        <v>35823536</v>
      </c>
      <c r="G134" s="30">
        <v>35823536</v>
      </c>
      <c r="H134" s="381">
        <f t="shared" si="9"/>
        <v>26861973</v>
      </c>
      <c r="I134" s="30">
        <v>62685509</v>
      </c>
      <c r="J134" s="30">
        <v>62685509</v>
      </c>
      <c r="K134" s="378">
        <f t="shared" si="10"/>
        <v>1</v>
      </c>
      <c r="L134" s="375"/>
    </row>
    <row r="135" spans="1:14" x14ac:dyDescent="0.25">
      <c r="A135" s="11">
        <v>102</v>
      </c>
      <c r="B135" s="13" t="s">
        <v>171</v>
      </c>
      <c r="C135" s="2" t="s">
        <v>116</v>
      </c>
      <c r="D135" s="30">
        <f>D131+D132+D134</f>
        <v>43975516</v>
      </c>
      <c r="E135" s="30">
        <f>E131+E132+E134</f>
        <v>40658711</v>
      </c>
      <c r="F135" s="30">
        <f>F131+F132+F134</f>
        <v>40958711</v>
      </c>
      <c r="G135" s="30">
        <f>G131+G132+G134</f>
        <v>40958711</v>
      </c>
      <c r="H135" s="381">
        <f t="shared" si="9"/>
        <v>22802223</v>
      </c>
      <c r="I135" s="30">
        <f>I131+I132+I134</f>
        <v>63760934</v>
      </c>
      <c r="J135" s="30">
        <f>J131+J132+J134</f>
        <v>63760934</v>
      </c>
      <c r="K135" s="378">
        <f t="shared" si="10"/>
        <v>1</v>
      </c>
      <c r="L135" s="1"/>
    </row>
    <row r="136" spans="1:14" ht="15.75" x14ac:dyDescent="0.25">
      <c r="A136" s="11">
        <v>103</v>
      </c>
      <c r="B136" s="39" t="s">
        <v>199</v>
      </c>
      <c r="C136" s="5" t="s">
        <v>117</v>
      </c>
      <c r="D136" s="33">
        <f>D135</f>
        <v>43975516</v>
      </c>
      <c r="E136" s="33">
        <f>E135</f>
        <v>40658711</v>
      </c>
      <c r="F136" s="33">
        <f>F135</f>
        <v>40958711</v>
      </c>
      <c r="G136" s="33">
        <f t="shared" ref="G136:J136" si="13">G135</f>
        <v>40958711</v>
      </c>
      <c r="H136" s="381">
        <f t="shared" si="9"/>
        <v>22802223</v>
      </c>
      <c r="I136" s="33">
        <f t="shared" ref="I136" si="14">I135</f>
        <v>63760934</v>
      </c>
      <c r="J136" s="33">
        <f t="shared" si="13"/>
        <v>63760934</v>
      </c>
      <c r="K136" s="378">
        <f t="shared" si="10"/>
        <v>1</v>
      </c>
      <c r="L136" s="1"/>
    </row>
    <row r="137" spans="1:14" x14ac:dyDescent="0.25">
      <c r="A137" s="11"/>
      <c r="B137" s="12"/>
      <c r="C137" s="1"/>
      <c r="D137" s="30"/>
      <c r="E137" s="30"/>
      <c r="F137" s="30"/>
      <c r="G137" s="30"/>
      <c r="H137" s="381">
        <f t="shared" si="9"/>
        <v>0</v>
      </c>
      <c r="I137" s="30"/>
      <c r="J137" s="30"/>
      <c r="K137" s="378"/>
      <c r="L137" s="1"/>
    </row>
    <row r="138" spans="1:14" ht="15.75" x14ac:dyDescent="0.25">
      <c r="A138" s="11">
        <v>104</v>
      </c>
      <c r="B138" s="16" t="s">
        <v>149</v>
      </c>
      <c r="C138" s="7"/>
      <c r="D138" s="33">
        <f>D75+D82</f>
        <v>59362595</v>
      </c>
      <c r="E138" s="33">
        <f>E75+E82</f>
        <v>58982108</v>
      </c>
      <c r="F138" s="33">
        <f>F75+F82</f>
        <v>59282108</v>
      </c>
      <c r="G138" s="33">
        <f>G75+G82</f>
        <v>59282108</v>
      </c>
      <c r="H138" s="381">
        <f t="shared" si="9"/>
        <v>12012449</v>
      </c>
      <c r="I138" s="33">
        <f>I75+I82</f>
        <v>71294557</v>
      </c>
      <c r="J138" s="33">
        <f>J75+J82</f>
        <v>66543433</v>
      </c>
      <c r="K138" s="378">
        <f t="shared" si="10"/>
        <v>0.93335923245865737</v>
      </c>
      <c r="L138" s="375"/>
    </row>
    <row r="139" spans="1:14" ht="15.75" x14ac:dyDescent="0.25">
      <c r="A139" s="11">
        <v>105</v>
      </c>
      <c r="B139" s="16" t="s">
        <v>150</v>
      </c>
      <c r="C139" s="7"/>
      <c r="D139" s="33">
        <f>D130+D136</f>
        <v>59362595</v>
      </c>
      <c r="E139" s="33">
        <f>E130+E136</f>
        <v>58982108</v>
      </c>
      <c r="F139" s="33">
        <f>F130+F136</f>
        <v>59282108</v>
      </c>
      <c r="G139" s="33">
        <f>G130+G136</f>
        <v>59282108</v>
      </c>
      <c r="H139" s="381">
        <f t="shared" si="9"/>
        <v>12012449</v>
      </c>
      <c r="I139" s="33">
        <f>I130+I136</f>
        <v>71294557</v>
      </c>
      <c r="J139" s="33">
        <f>J130+J136</f>
        <v>68422598</v>
      </c>
      <c r="K139" s="378">
        <f t="shared" si="10"/>
        <v>0.95971699494535045</v>
      </c>
      <c r="L139" s="375"/>
      <c r="M139" s="34"/>
      <c r="N139" s="34"/>
    </row>
    <row r="140" spans="1:14" x14ac:dyDescent="0.25">
      <c r="A140" s="38"/>
      <c r="L140" s="34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</sheetData>
  <mergeCells count="12">
    <mergeCell ref="A3:B3"/>
    <mergeCell ref="A21:B21"/>
    <mergeCell ref="A47:B47"/>
    <mergeCell ref="A55:B55"/>
    <mergeCell ref="A99:B99"/>
    <mergeCell ref="A108:B108"/>
    <mergeCell ref="A120:B120"/>
    <mergeCell ref="A64:B64"/>
    <mergeCell ref="A69:B69"/>
    <mergeCell ref="A77:B77"/>
    <mergeCell ref="A84:B84"/>
    <mergeCell ref="A95:B95"/>
  </mergeCells>
  <pageMargins left="0.27559055118110237" right="0.27559055118110237" top="0.98425196850393704" bottom="0.27559055118110237" header="0.51181102362204722" footer="0.51181102362204722"/>
  <pageSetup paperSize="9" scale="57" fitToHeight="0" orientation="landscape" r:id="rId1"/>
  <headerFooter>
    <oddHeader>&amp;C&amp;"-,Félkövér"Polgármesteri Hivatal&amp;R&amp;"-,Félkövér"3. melléklet
1./2020. (I.27.) 
rendelet
 Adatok: ezer Ft-ban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4"/>
  <sheetViews>
    <sheetView showRuler="0" topLeftCell="A33" zoomScaleNormal="100" workbookViewId="0">
      <selection activeCell="I135" sqref="I135"/>
    </sheetView>
  </sheetViews>
  <sheetFormatPr defaultRowHeight="15" x14ac:dyDescent="0.25"/>
  <cols>
    <col min="1" max="1" width="6.85546875" style="17" customWidth="1"/>
    <col min="2" max="2" width="41.85546875" customWidth="1"/>
    <col min="3" max="3" width="6.7109375" bestFit="1" customWidth="1"/>
    <col min="4" max="6" width="14.42578125" customWidth="1"/>
    <col min="7" max="7" width="15.5703125" customWidth="1"/>
    <col min="8" max="8" width="14.42578125" customWidth="1"/>
    <col min="9" max="9" width="15.5703125" customWidth="1"/>
    <col min="10" max="11" width="14.42578125" customWidth="1"/>
    <col min="12" max="12" width="47.28515625" customWidth="1"/>
    <col min="13" max="14" width="10" bestFit="1" customWidth="1"/>
  </cols>
  <sheetData>
    <row r="1" spans="1:12" s="21" customFormat="1" ht="47.25" x14ac:dyDescent="0.25">
      <c r="A1" s="9" t="s">
        <v>420</v>
      </c>
      <c r="B1" s="9" t="s">
        <v>0</v>
      </c>
      <c r="C1" s="20" t="s">
        <v>174</v>
      </c>
      <c r="D1" s="20" t="s">
        <v>571</v>
      </c>
      <c r="E1" s="20" t="s">
        <v>596</v>
      </c>
      <c r="F1" s="10" t="s">
        <v>611</v>
      </c>
      <c r="G1" s="10" t="s">
        <v>640</v>
      </c>
      <c r="H1" s="10" t="s">
        <v>612</v>
      </c>
      <c r="I1" s="10" t="s">
        <v>655</v>
      </c>
      <c r="J1" s="10" t="s">
        <v>656</v>
      </c>
      <c r="K1" s="10" t="s">
        <v>582</v>
      </c>
      <c r="L1" s="19" t="s">
        <v>583</v>
      </c>
    </row>
    <row r="2" spans="1:12" x14ac:dyDescent="0.25">
      <c r="A2" s="11"/>
      <c r="B2" s="12"/>
      <c r="C2" s="1"/>
      <c r="D2" s="1"/>
      <c r="E2" s="1"/>
      <c r="F2" s="1"/>
      <c r="G2" s="1"/>
      <c r="H2" s="1"/>
      <c r="I2" s="1"/>
      <c r="J2" s="1"/>
      <c r="K2" s="12"/>
      <c r="L2" s="1"/>
    </row>
    <row r="3" spans="1:12" x14ac:dyDescent="0.25">
      <c r="A3" s="499" t="s">
        <v>175</v>
      </c>
      <c r="B3" s="499"/>
      <c r="C3" s="1"/>
      <c r="D3" s="1"/>
      <c r="E3" s="1"/>
      <c r="F3" s="1"/>
      <c r="G3" s="1"/>
      <c r="H3" s="1"/>
      <c r="I3" s="1"/>
      <c r="J3" s="1"/>
      <c r="K3" s="12"/>
      <c r="L3" s="1"/>
    </row>
    <row r="4" spans="1:12" x14ac:dyDescent="0.25">
      <c r="A4" s="11">
        <v>1</v>
      </c>
      <c r="B4" s="12" t="s">
        <v>120</v>
      </c>
      <c r="C4" s="1" t="s">
        <v>2</v>
      </c>
      <c r="D4" s="381">
        <v>47918948</v>
      </c>
      <c r="E4" s="30">
        <v>56185957</v>
      </c>
      <c r="F4" s="30">
        <v>56185957</v>
      </c>
      <c r="G4" s="30">
        <v>56185957</v>
      </c>
      <c r="H4" s="381">
        <f>I4-G4</f>
        <v>11176181</v>
      </c>
      <c r="I4" s="30">
        <v>67362138</v>
      </c>
      <c r="J4" s="30">
        <v>67362138</v>
      </c>
      <c r="K4" s="378">
        <f>J4/I4</f>
        <v>1</v>
      </c>
      <c r="L4" s="1"/>
    </row>
    <row r="5" spans="1:12" hidden="1" x14ac:dyDescent="0.25">
      <c r="A5" s="11">
        <v>2</v>
      </c>
      <c r="B5" s="12" t="s">
        <v>546</v>
      </c>
      <c r="C5" s="1" t="s">
        <v>547</v>
      </c>
      <c r="D5" s="381"/>
      <c r="E5" s="30"/>
      <c r="F5" s="30"/>
      <c r="G5" s="30"/>
      <c r="H5" s="381">
        <f t="shared" ref="H5:H64" si="0">I5-G5</f>
        <v>0</v>
      </c>
      <c r="I5" s="30"/>
      <c r="J5" s="30"/>
      <c r="K5" s="378"/>
      <c r="L5" s="1"/>
    </row>
    <row r="6" spans="1:12" x14ac:dyDescent="0.25">
      <c r="A6" s="11">
        <v>3</v>
      </c>
      <c r="B6" s="12" t="s">
        <v>121</v>
      </c>
      <c r="C6" s="1" t="s">
        <v>3</v>
      </c>
      <c r="D6" s="381">
        <v>28118</v>
      </c>
      <c r="E6" s="30">
        <v>0</v>
      </c>
      <c r="F6" s="30"/>
      <c r="G6" s="30"/>
      <c r="H6" s="381">
        <f t="shared" si="0"/>
        <v>0</v>
      </c>
      <c r="I6" s="30"/>
      <c r="J6" s="30"/>
      <c r="K6" s="378"/>
      <c r="L6" s="1"/>
    </row>
    <row r="7" spans="1:12" hidden="1" x14ac:dyDescent="0.25">
      <c r="A7" s="11">
        <v>4</v>
      </c>
      <c r="B7" s="12" t="s">
        <v>4</v>
      </c>
      <c r="C7" s="1" t="s">
        <v>5</v>
      </c>
      <c r="D7" s="381">
        <v>0</v>
      </c>
      <c r="E7" s="30">
        <v>0</v>
      </c>
      <c r="F7" s="30"/>
      <c r="G7" s="30"/>
      <c r="H7" s="381">
        <f t="shared" si="0"/>
        <v>0</v>
      </c>
      <c r="I7" s="30"/>
      <c r="J7" s="30"/>
      <c r="K7" s="378"/>
      <c r="L7" s="1"/>
    </row>
    <row r="8" spans="1:12" hidden="1" x14ac:dyDescent="0.25">
      <c r="A8" s="11">
        <v>5</v>
      </c>
      <c r="B8" s="12" t="s">
        <v>6</v>
      </c>
      <c r="C8" s="1" t="s">
        <v>7</v>
      </c>
      <c r="D8" s="381"/>
      <c r="E8" s="30"/>
      <c r="F8" s="30"/>
      <c r="G8" s="30"/>
      <c r="H8" s="381">
        <f t="shared" si="0"/>
        <v>0</v>
      </c>
      <c r="I8" s="30"/>
      <c r="J8" s="30"/>
      <c r="K8" s="378"/>
      <c r="L8" s="1"/>
    </row>
    <row r="9" spans="1:12" x14ac:dyDescent="0.25">
      <c r="A9" s="11">
        <v>6</v>
      </c>
      <c r="B9" s="12" t="s">
        <v>8</v>
      </c>
      <c r="C9" s="12" t="s">
        <v>9</v>
      </c>
      <c r="D9" s="381">
        <v>300000</v>
      </c>
      <c r="E9" s="30">
        <v>54000</v>
      </c>
      <c r="F9" s="30">
        <v>54000</v>
      </c>
      <c r="G9" s="30">
        <v>54000</v>
      </c>
      <c r="H9" s="381">
        <f t="shared" si="0"/>
        <v>24770</v>
      </c>
      <c r="I9" s="30">
        <v>78770</v>
      </c>
      <c r="J9" s="30">
        <v>78770</v>
      </c>
      <c r="K9" s="378">
        <f t="shared" ref="K9:K62" si="1">J9/I9</f>
        <v>1</v>
      </c>
      <c r="L9" s="374" t="s">
        <v>602</v>
      </c>
    </row>
    <row r="10" spans="1:12" hidden="1" x14ac:dyDescent="0.25">
      <c r="A10" s="11">
        <v>7</v>
      </c>
      <c r="B10" s="12" t="s">
        <v>122</v>
      </c>
      <c r="C10" s="1" t="s">
        <v>10</v>
      </c>
      <c r="D10" s="381"/>
      <c r="E10" s="30"/>
      <c r="F10" s="30"/>
      <c r="G10" s="30"/>
      <c r="H10" s="381">
        <f t="shared" si="0"/>
        <v>0</v>
      </c>
      <c r="I10" s="30"/>
      <c r="J10" s="30"/>
      <c r="K10" s="378"/>
      <c r="L10" s="1"/>
    </row>
    <row r="11" spans="1:12" ht="30" x14ac:dyDescent="0.25">
      <c r="A11" s="11">
        <v>8</v>
      </c>
      <c r="B11" s="12" t="s">
        <v>123</v>
      </c>
      <c r="C11" s="1" t="s">
        <v>11</v>
      </c>
      <c r="D11" s="381">
        <v>2000000</v>
      </c>
      <c r="E11" s="30">
        <v>2000000</v>
      </c>
      <c r="F11" s="30">
        <v>2000000</v>
      </c>
      <c r="G11" s="30">
        <v>2000000</v>
      </c>
      <c r="H11" s="381">
        <f t="shared" si="0"/>
        <v>-300000</v>
      </c>
      <c r="I11" s="30">
        <v>1700000</v>
      </c>
      <c r="J11" s="30">
        <v>1491551</v>
      </c>
      <c r="K11" s="378">
        <f t="shared" si="1"/>
        <v>0.87738294117647064</v>
      </c>
      <c r="L11" s="374" t="s">
        <v>558</v>
      </c>
    </row>
    <row r="12" spans="1:12" x14ac:dyDescent="0.25">
      <c r="A12" s="11">
        <v>9</v>
      </c>
      <c r="B12" s="13" t="s">
        <v>152</v>
      </c>
      <c r="C12" s="2" t="s">
        <v>12</v>
      </c>
      <c r="D12" s="30">
        <f>SUM(D4:D11)</f>
        <v>50247066</v>
      </c>
      <c r="E12" s="30">
        <f>SUM(E4:E11)</f>
        <v>58239957</v>
      </c>
      <c r="F12" s="30">
        <f>SUM(F4:F11)</f>
        <v>58239957</v>
      </c>
      <c r="G12" s="30">
        <f t="shared" ref="G12" si="2">SUM(G4:G11)</f>
        <v>58239957</v>
      </c>
      <c r="H12" s="381">
        <f t="shared" si="0"/>
        <v>10900951</v>
      </c>
      <c r="I12" s="30">
        <f>SUM(I4:I11)</f>
        <v>69140908</v>
      </c>
      <c r="J12" s="30">
        <f>SUM(J4:J11)</f>
        <v>68932459</v>
      </c>
      <c r="K12" s="378">
        <f t="shared" si="1"/>
        <v>0.99698515674685673</v>
      </c>
      <c r="L12" s="1"/>
    </row>
    <row r="13" spans="1:12" hidden="1" x14ac:dyDescent="0.25">
      <c r="A13" s="11">
        <v>10</v>
      </c>
      <c r="B13" s="12" t="s">
        <v>124</v>
      </c>
      <c r="C13" s="1" t="s">
        <v>13</v>
      </c>
      <c r="D13" s="381"/>
      <c r="E13" s="30"/>
      <c r="F13" s="30"/>
      <c r="G13" s="1"/>
      <c r="H13" s="381">
        <f t="shared" si="0"/>
        <v>0</v>
      </c>
      <c r="I13" s="1"/>
      <c r="J13" s="30"/>
      <c r="K13" s="378"/>
      <c r="L13" s="1"/>
    </row>
    <row r="14" spans="1:12" x14ac:dyDescent="0.25">
      <c r="A14" s="11">
        <v>11</v>
      </c>
      <c r="B14" s="12" t="s">
        <v>14</v>
      </c>
      <c r="C14" s="1" t="s">
        <v>15</v>
      </c>
      <c r="D14" s="381"/>
      <c r="E14" s="30"/>
      <c r="F14" s="30"/>
      <c r="G14" s="1"/>
      <c r="H14" s="381">
        <f t="shared" si="0"/>
        <v>370300</v>
      </c>
      <c r="I14" s="30">
        <v>370300</v>
      </c>
      <c r="J14" s="30">
        <v>370300</v>
      </c>
      <c r="K14" s="378">
        <f t="shared" si="1"/>
        <v>1</v>
      </c>
      <c r="L14" s="1"/>
    </row>
    <row r="15" spans="1:12" x14ac:dyDescent="0.25">
      <c r="A15" s="11">
        <v>12</v>
      </c>
      <c r="B15" s="12" t="s">
        <v>16</v>
      </c>
      <c r="C15" s="1" t="s">
        <v>17</v>
      </c>
      <c r="D15" s="381">
        <v>340471</v>
      </c>
      <c r="E15" s="30">
        <v>500000</v>
      </c>
      <c r="F15" s="30">
        <v>500000</v>
      </c>
      <c r="G15" s="30">
        <v>500000</v>
      </c>
      <c r="H15" s="381">
        <f t="shared" si="0"/>
        <v>-409300</v>
      </c>
      <c r="I15" s="30">
        <v>90700</v>
      </c>
      <c r="J15" s="30">
        <v>62353</v>
      </c>
      <c r="K15" s="378">
        <f t="shared" si="1"/>
        <v>0.68746416758544648</v>
      </c>
      <c r="L15" s="374"/>
    </row>
    <row r="16" spans="1:12" x14ac:dyDescent="0.25">
      <c r="A16" s="11">
        <v>13</v>
      </c>
      <c r="B16" s="13" t="s">
        <v>153</v>
      </c>
      <c r="C16" s="2" t="s">
        <v>18</v>
      </c>
      <c r="D16" s="30">
        <f>D13+D14+D15</f>
        <v>340471</v>
      </c>
      <c r="E16" s="30">
        <f>E13+E14+E15</f>
        <v>500000</v>
      </c>
      <c r="F16" s="30">
        <f>+F15</f>
        <v>500000</v>
      </c>
      <c r="G16" s="30">
        <f>+G15</f>
        <v>500000</v>
      </c>
      <c r="H16" s="381">
        <f t="shared" si="0"/>
        <v>-39000</v>
      </c>
      <c r="I16" s="30">
        <f>+I15+I14</f>
        <v>461000</v>
      </c>
      <c r="J16" s="30">
        <f>+J14+J15</f>
        <v>432653</v>
      </c>
      <c r="K16" s="378">
        <f t="shared" si="1"/>
        <v>0.93850976138828635</v>
      </c>
      <c r="L16" s="1"/>
    </row>
    <row r="17" spans="1:12" x14ac:dyDescent="0.25">
      <c r="A17" s="17">
        <v>14</v>
      </c>
      <c r="B17" s="23" t="s">
        <v>176</v>
      </c>
      <c r="C17" s="3" t="s">
        <v>19</v>
      </c>
      <c r="D17" s="31">
        <f>D12+D16</f>
        <v>50587537</v>
      </c>
      <c r="E17" s="31">
        <f>E12+E16</f>
        <v>58739957</v>
      </c>
      <c r="F17" s="31">
        <f>+F16+F12</f>
        <v>58739957</v>
      </c>
      <c r="G17" s="31">
        <f>+G16+G12</f>
        <v>58739957</v>
      </c>
      <c r="H17" s="381">
        <f t="shared" si="0"/>
        <v>10861951</v>
      </c>
      <c r="I17" s="31">
        <f>+I16+I12</f>
        <v>69601908</v>
      </c>
      <c r="J17" s="31">
        <f>+J16+J12</f>
        <v>69365112</v>
      </c>
      <c r="K17" s="378">
        <f t="shared" si="1"/>
        <v>0.9965978518864741</v>
      </c>
      <c r="L17" s="1"/>
    </row>
    <row r="18" spans="1:12" x14ac:dyDescent="0.25">
      <c r="A18" s="11"/>
      <c r="B18" s="23"/>
      <c r="C18" s="1"/>
      <c r="D18" s="381"/>
      <c r="E18" s="30"/>
      <c r="F18" s="30"/>
      <c r="G18" s="1"/>
      <c r="H18" s="381">
        <f t="shared" si="0"/>
        <v>0</v>
      </c>
      <c r="I18" s="1"/>
      <c r="J18" s="30"/>
      <c r="K18" s="378"/>
      <c r="L18" s="1"/>
    </row>
    <row r="19" spans="1:12" x14ac:dyDescent="0.25">
      <c r="A19" s="11">
        <v>15</v>
      </c>
      <c r="B19" s="14" t="s">
        <v>603</v>
      </c>
      <c r="C19" s="3" t="s">
        <v>20</v>
      </c>
      <c r="D19" s="382">
        <v>9871695</v>
      </c>
      <c r="E19" s="31">
        <v>10279492</v>
      </c>
      <c r="F19" s="31">
        <v>10279492</v>
      </c>
      <c r="G19" s="31">
        <v>10279492</v>
      </c>
      <c r="H19" s="381">
        <f t="shared" si="0"/>
        <v>1381867</v>
      </c>
      <c r="I19" s="31">
        <v>11661359</v>
      </c>
      <c r="J19" s="31">
        <v>11661359</v>
      </c>
      <c r="K19" s="378">
        <f t="shared" si="1"/>
        <v>1</v>
      </c>
      <c r="L19" s="390"/>
    </row>
    <row r="20" spans="1:12" x14ac:dyDescent="0.25">
      <c r="A20" s="11"/>
      <c r="B20" s="14"/>
      <c r="C20" s="1"/>
      <c r="D20" s="381"/>
      <c r="E20" s="1"/>
      <c r="F20" s="1"/>
      <c r="G20" s="1"/>
      <c r="H20" s="381">
        <f t="shared" si="0"/>
        <v>0</v>
      </c>
      <c r="I20" s="1"/>
      <c r="J20" s="1"/>
      <c r="K20" s="378"/>
      <c r="L20" s="1"/>
    </row>
    <row r="21" spans="1:12" x14ac:dyDescent="0.25">
      <c r="A21" s="499" t="s">
        <v>177</v>
      </c>
      <c r="B21" s="499"/>
      <c r="C21" s="1"/>
      <c r="D21" s="381"/>
      <c r="E21" s="1"/>
      <c r="F21" s="1"/>
      <c r="G21" s="1"/>
      <c r="H21" s="381">
        <f t="shared" si="0"/>
        <v>0</v>
      </c>
      <c r="I21" s="1"/>
      <c r="J21" s="1"/>
      <c r="K21" s="378"/>
      <c r="L21" s="1"/>
    </row>
    <row r="22" spans="1:12" x14ac:dyDescent="0.25">
      <c r="A22" s="11">
        <v>16</v>
      </c>
      <c r="B22" s="12" t="s">
        <v>21</v>
      </c>
      <c r="C22" s="1" t="s">
        <v>22</v>
      </c>
      <c r="D22" s="381">
        <v>2500000</v>
      </c>
      <c r="E22" s="30">
        <v>1900000</v>
      </c>
      <c r="F22" s="30">
        <v>1900000</v>
      </c>
      <c r="G22" s="30">
        <v>1900000</v>
      </c>
      <c r="H22" s="381">
        <f t="shared" si="0"/>
        <v>1000000</v>
      </c>
      <c r="I22" s="30">
        <v>2900000</v>
      </c>
      <c r="J22" s="30">
        <v>2879195</v>
      </c>
      <c r="K22" s="378">
        <f t="shared" si="1"/>
        <v>0.9928258620689655</v>
      </c>
      <c r="L22" s="1" t="s">
        <v>674</v>
      </c>
    </row>
    <row r="23" spans="1:12" ht="30" x14ac:dyDescent="0.25">
      <c r="A23" s="11">
        <v>17</v>
      </c>
      <c r="B23" s="12" t="s">
        <v>23</v>
      </c>
      <c r="C23" s="1" t="s">
        <v>24</v>
      </c>
      <c r="D23" s="381">
        <v>19000000</v>
      </c>
      <c r="E23" s="30">
        <v>20000000</v>
      </c>
      <c r="F23" s="30">
        <v>20000000</v>
      </c>
      <c r="G23" s="30">
        <v>20000000</v>
      </c>
      <c r="H23" s="381">
        <f t="shared" si="0"/>
        <v>7000000</v>
      </c>
      <c r="I23" s="30">
        <v>27000000</v>
      </c>
      <c r="J23" s="30">
        <v>26201745</v>
      </c>
      <c r="K23" s="378">
        <f t="shared" si="1"/>
        <v>0.97043500000000005</v>
      </c>
      <c r="L23" s="374" t="s">
        <v>606</v>
      </c>
    </row>
    <row r="24" spans="1:12" x14ac:dyDescent="0.25">
      <c r="A24" s="11">
        <v>18</v>
      </c>
      <c r="B24" s="13" t="s">
        <v>157</v>
      </c>
      <c r="C24" s="2" t="s">
        <v>25</v>
      </c>
      <c r="D24" s="32">
        <f>D22+D23</f>
        <v>21500000</v>
      </c>
      <c r="E24" s="32">
        <f>E22+E23</f>
        <v>21900000</v>
      </c>
      <c r="F24" s="32">
        <f>+F22+F23</f>
        <v>21900000</v>
      </c>
      <c r="G24" s="32">
        <f>+G22+G23</f>
        <v>21900000</v>
      </c>
      <c r="H24" s="381">
        <f t="shared" si="0"/>
        <v>8000000</v>
      </c>
      <c r="I24" s="32">
        <f>+I22+I23</f>
        <v>29900000</v>
      </c>
      <c r="J24" s="32">
        <f>+J22+J23</f>
        <v>29080940</v>
      </c>
      <c r="K24" s="378">
        <f t="shared" si="1"/>
        <v>0.97260668896321067</v>
      </c>
      <c r="L24" s="1"/>
    </row>
    <row r="25" spans="1:12" hidden="1" x14ac:dyDescent="0.25">
      <c r="A25" s="11">
        <v>19</v>
      </c>
      <c r="B25" s="12" t="s">
        <v>26</v>
      </c>
      <c r="C25" s="1" t="s">
        <v>27</v>
      </c>
      <c r="D25" s="381"/>
      <c r="E25" s="30"/>
      <c r="F25" s="30"/>
      <c r="G25" s="30"/>
      <c r="H25" s="381">
        <f t="shared" si="0"/>
        <v>0</v>
      </c>
      <c r="I25" s="30"/>
      <c r="J25" s="30"/>
      <c r="K25" s="378"/>
      <c r="L25" s="1"/>
    </row>
    <row r="26" spans="1:12" x14ac:dyDescent="0.25">
      <c r="A26" s="11">
        <v>20</v>
      </c>
      <c r="B26" s="12" t="s">
        <v>28</v>
      </c>
      <c r="C26" s="1" t="s">
        <v>29</v>
      </c>
      <c r="D26" s="381">
        <v>320000</v>
      </c>
      <c r="E26" s="30">
        <v>400000</v>
      </c>
      <c r="F26" s="30">
        <v>400000</v>
      </c>
      <c r="G26" s="30">
        <v>400000</v>
      </c>
      <c r="H26" s="381">
        <f t="shared" si="0"/>
        <v>16000</v>
      </c>
      <c r="I26" s="30">
        <v>416000</v>
      </c>
      <c r="J26" s="30">
        <v>415267</v>
      </c>
      <c r="K26" s="378">
        <f t="shared" si="1"/>
        <v>0.99823798076923076</v>
      </c>
      <c r="L26" s="1" t="s">
        <v>424</v>
      </c>
    </row>
    <row r="27" spans="1:12" x14ac:dyDescent="0.25">
      <c r="A27" s="11">
        <v>21</v>
      </c>
      <c r="B27" s="13" t="s">
        <v>158</v>
      </c>
      <c r="C27" s="2" t="s">
        <v>30</v>
      </c>
      <c r="D27" s="32">
        <f>D25+D26</f>
        <v>320000</v>
      </c>
      <c r="E27" s="32">
        <f>E25+E26</f>
        <v>400000</v>
      </c>
      <c r="F27" s="32">
        <f>+F26</f>
        <v>400000</v>
      </c>
      <c r="G27" s="32">
        <f>+G26</f>
        <v>400000</v>
      </c>
      <c r="H27" s="381">
        <f t="shared" si="0"/>
        <v>16000</v>
      </c>
      <c r="I27" s="32">
        <f>+I26</f>
        <v>416000</v>
      </c>
      <c r="J27" s="32">
        <f>+J26</f>
        <v>415267</v>
      </c>
      <c r="K27" s="378">
        <f t="shared" si="1"/>
        <v>0.99823798076923076</v>
      </c>
      <c r="L27" s="1"/>
    </row>
    <row r="28" spans="1:12" x14ac:dyDescent="0.25">
      <c r="A28" s="11">
        <v>22</v>
      </c>
      <c r="B28" s="12" t="s">
        <v>31</v>
      </c>
      <c r="C28" s="4" t="s">
        <v>32</v>
      </c>
      <c r="D28" s="381">
        <v>4300000</v>
      </c>
      <c r="E28" s="30">
        <v>3500000</v>
      </c>
      <c r="F28" s="35">
        <v>4000000</v>
      </c>
      <c r="G28" s="35">
        <v>4000000</v>
      </c>
      <c r="H28" s="381">
        <f t="shared" si="0"/>
        <v>0</v>
      </c>
      <c r="I28" s="35">
        <v>4000000</v>
      </c>
      <c r="J28" s="35">
        <v>3549584</v>
      </c>
      <c r="K28" s="378">
        <f t="shared" si="1"/>
        <v>0.88739599999999996</v>
      </c>
      <c r="L28" s="1" t="s">
        <v>675</v>
      </c>
    </row>
    <row r="29" spans="1:12" hidden="1" x14ac:dyDescent="0.25">
      <c r="A29" s="11">
        <v>23</v>
      </c>
      <c r="B29" s="12" t="s">
        <v>119</v>
      </c>
      <c r="C29" s="1" t="s">
        <v>33</v>
      </c>
      <c r="D29" s="381"/>
      <c r="E29" s="30">
        <v>0</v>
      </c>
      <c r="F29" s="30"/>
      <c r="G29" s="1"/>
      <c r="H29" s="381">
        <f t="shared" si="0"/>
        <v>0</v>
      </c>
      <c r="I29" s="1"/>
      <c r="J29" s="30"/>
      <c r="K29" s="378"/>
      <c r="L29" s="1"/>
    </row>
    <row r="30" spans="1:12" x14ac:dyDescent="0.25">
      <c r="A30" s="11">
        <v>24</v>
      </c>
      <c r="B30" s="12" t="s">
        <v>34</v>
      </c>
      <c r="C30" s="1" t="s">
        <v>35</v>
      </c>
      <c r="D30" s="381">
        <v>300000</v>
      </c>
      <c r="E30" s="30">
        <v>1600000</v>
      </c>
      <c r="F30" s="30">
        <v>1600000</v>
      </c>
      <c r="G30" s="30">
        <v>1600000</v>
      </c>
      <c r="H30" s="381">
        <f t="shared" si="0"/>
        <v>-1197200</v>
      </c>
      <c r="I30" s="30">
        <v>402800</v>
      </c>
      <c r="J30" s="30">
        <v>402800</v>
      </c>
      <c r="K30" s="378">
        <f t="shared" si="1"/>
        <v>1</v>
      </c>
      <c r="L30" s="374" t="s">
        <v>676</v>
      </c>
    </row>
    <row r="31" spans="1:12" x14ac:dyDescent="0.25">
      <c r="A31" s="11">
        <v>25</v>
      </c>
      <c r="B31" s="12" t="s">
        <v>125</v>
      </c>
      <c r="C31" s="1" t="s">
        <v>36</v>
      </c>
      <c r="D31" s="381"/>
      <c r="E31" s="30"/>
      <c r="F31" s="30"/>
      <c r="G31" s="30"/>
      <c r="H31" s="381">
        <f t="shared" si="0"/>
        <v>200000</v>
      </c>
      <c r="I31" s="30">
        <v>200000</v>
      </c>
      <c r="J31" s="30">
        <v>200000</v>
      </c>
      <c r="K31" s="378">
        <f t="shared" si="1"/>
        <v>1</v>
      </c>
      <c r="L31" s="1" t="s">
        <v>677</v>
      </c>
    </row>
    <row r="32" spans="1:12" ht="45" x14ac:dyDescent="0.25">
      <c r="A32" s="11">
        <v>26</v>
      </c>
      <c r="B32" s="12" t="s">
        <v>126</v>
      </c>
      <c r="C32" s="1" t="s">
        <v>37</v>
      </c>
      <c r="D32" s="381">
        <v>6750000</v>
      </c>
      <c r="E32" s="30">
        <v>6650000</v>
      </c>
      <c r="F32" s="30">
        <v>6650000</v>
      </c>
      <c r="G32" s="30">
        <v>6583405</v>
      </c>
      <c r="H32" s="381">
        <f t="shared" si="0"/>
        <v>-5183405</v>
      </c>
      <c r="I32" s="30">
        <v>1400000</v>
      </c>
      <c r="J32" s="30">
        <v>1360571</v>
      </c>
      <c r="K32" s="378">
        <f t="shared" si="1"/>
        <v>0.9718364285714286</v>
      </c>
      <c r="L32" s="374" t="s">
        <v>678</v>
      </c>
    </row>
    <row r="33" spans="1:12" x14ac:dyDescent="0.25">
      <c r="A33" s="11">
        <v>27</v>
      </c>
      <c r="B33" s="13" t="s">
        <v>159</v>
      </c>
      <c r="C33" s="2" t="s">
        <v>38</v>
      </c>
      <c r="D33" s="32">
        <f>D28+D29+D30+D31+D32</f>
        <v>11350000</v>
      </c>
      <c r="E33" s="32">
        <f>E28+E29+E30+E31+E32</f>
        <v>11750000</v>
      </c>
      <c r="F33" s="32">
        <f>+F32+F31+F30+F29+F28</f>
        <v>12250000</v>
      </c>
      <c r="G33" s="32">
        <f>+G32+G31+G30+G29+G28</f>
        <v>12183405</v>
      </c>
      <c r="H33" s="381">
        <f t="shared" si="0"/>
        <v>-6180605</v>
      </c>
      <c r="I33" s="32">
        <f>+I32+I31+I30+I29+I28</f>
        <v>6002800</v>
      </c>
      <c r="J33" s="32">
        <f>+J32+J31+J30+J29+J28</f>
        <v>5512955</v>
      </c>
      <c r="K33" s="378">
        <f t="shared" si="1"/>
        <v>0.91839724795095623</v>
      </c>
      <c r="L33" s="1"/>
    </row>
    <row r="34" spans="1:12" x14ac:dyDescent="0.25">
      <c r="A34" s="11">
        <v>28</v>
      </c>
      <c r="B34" s="12" t="s">
        <v>39</v>
      </c>
      <c r="C34" s="1" t="s">
        <v>40</v>
      </c>
      <c r="D34" s="381">
        <v>38485</v>
      </c>
      <c r="E34" s="30">
        <v>246000</v>
      </c>
      <c r="F34" s="30">
        <v>246000</v>
      </c>
      <c r="G34" s="30">
        <v>246000</v>
      </c>
      <c r="H34" s="381">
        <f t="shared" si="0"/>
        <v>-24770</v>
      </c>
      <c r="I34" s="30">
        <v>221230</v>
      </c>
      <c r="J34" s="30">
        <v>174338</v>
      </c>
      <c r="K34" s="378">
        <f t="shared" si="1"/>
        <v>0.7880395967997107</v>
      </c>
      <c r="L34" s="1" t="s">
        <v>590</v>
      </c>
    </row>
    <row r="35" spans="1:12" x14ac:dyDescent="0.25">
      <c r="A35" s="11">
        <v>29</v>
      </c>
      <c r="B35" s="13" t="s">
        <v>160</v>
      </c>
      <c r="C35" s="2" t="s">
        <v>41</v>
      </c>
      <c r="D35" s="32">
        <f>SUM(D34)</f>
        <v>38485</v>
      </c>
      <c r="E35" s="32">
        <f>SUM(E34)</f>
        <v>246000</v>
      </c>
      <c r="F35" s="32">
        <f>+F34</f>
        <v>246000</v>
      </c>
      <c r="G35" s="32">
        <f>+G34</f>
        <v>246000</v>
      </c>
      <c r="H35" s="381">
        <f t="shared" si="0"/>
        <v>-24770</v>
      </c>
      <c r="I35" s="32">
        <f>+I34</f>
        <v>221230</v>
      </c>
      <c r="J35" s="32">
        <f>+J34</f>
        <v>174338</v>
      </c>
      <c r="K35" s="378">
        <f t="shared" si="1"/>
        <v>0.7880395967997107</v>
      </c>
      <c r="L35" s="1"/>
    </row>
    <row r="36" spans="1:12" x14ac:dyDescent="0.25">
      <c r="A36" s="11">
        <v>30</v>
      </c>
      <c r="B36" s="15" t="s">
        <v>42</v>
      </c>
      <c r="C36" s="4" t="s">
        <v>43</v>
      </c>
      <c r="D36" s="381">
        <v>6771610</v>
      </c>
      <c r="E36" s="30">
        <v>6800000</v>
      </c>
      <c r="F36" s="30">
        <v>6935000</v>
      </c>
      <c r="G36" s="381">
        <v>6935000</v>
      </c>
      <c r="H36" s="381">
        <f t="shared" si="0"/>
        <v>1635000</v>
      </c>
      <c r="I36" s="381">
        <v>8570000</v>
      </c>
      <c r="J36" s="30">
        <v>8344517</v>
      </c>
      <c r="K36" s="378">
        <f t="shared" si="1"/>
        <v>0.97368926487747953</v>
      </c>
      <c r="L36" s="30"/>
    </row>
    <row r="37" spans="1:12" hidden="1" x14ac:dyDescent="0.25">
      <c r="A37" s="11">
        <v>31</v>
      </c>
      <c r="B37" s="15" t="s">
        <v>494</v>
      </c>
      <c r="C37" s="4" t="s">
        <v>44</v>
      </c>
      <c r="D37" s="381"/>
      <c r="E37" s="30">
        <v>0</v>
      </c>
      <c r="F37" s="30"/>
      <c r="G37" s="1"/>
      <c r="H37" s="381">
        <f t="shared" si="0"/>
        <v>0</v>
      </c>
      <c r="I37" s="1"/>
      <c r="J37" s="30"/>
      <c r="K37" s="378"/>
      <c r="L37" s="1"/>
    </row>
    <row r="38" spans="1:12" x14ac:dyDescent="0.25">
      <c r="A38" s="11">
        <v>32</v>
      </c>
      <c r="B38" s="15" t="s">
        <v>162</v>
      </c>
      <c r="C38" s="1" t="s">
        <v>161</v>
      </c>
      <c r="D38" s="381">
        <v>2000</v>
      </c>
      <c r="E38" s="30">
        <v>2000</v>
      </c>
      <c r="F38" s="30">
        <v>2000</v>
      </c>
      <c r="G38" s="30">
        <v>2000</v>
      </c>
      <c r="H38" s="381">
        <f t="shared" si="0"/>
        <v>7144759</v>
      </c>
      <c r="I38" s="30">
        <v>7146759</v>
      </c>
      <c r="J38" s="30">
        <v>24</v>
      </c>
      <c r="K38" s="378">
        <f t="shared" si="1"/>
        <v>3.3581655684765639E-6</v>
      </c>
      <c r="L38" s="1" t="s">
        <v>560</v>
      </c>
    </row>
    <row r="39" spans="1:12" x14ac:dyDescent="0.25">
      <c r="A39" s="11">
        <v>33</v>
      </c>
      <c r="B39" s="13" t="s">
        <v>163</v>
      </c>
      <c r="C39" s="2" t="s">
        <v>45</v>
      </c>
      <c r="D39" s="32">
        <f>D36+D37+D38</f>
        <v>6773610</v>
      </c>
      <c r="E39" s="32">
        <f>E36+E37+E38</f>
        <v>6802000</v>
      </c>
      <c r="F39" s="32">
        <f>F36+F37+F38</f>
        <v>6937000</v>
      </c>
      <c r="G39" s="32">
        <f t="shared" ref="G39:J39" si="3">G36+G37+G38</f>
        <v>6937000</v>
      </c>
      <c r="H39" s="381">
        <f t="shared" si="0"/>
        <v>8779759</v>
      </c>
      <c r="I39" s="32">
        <f t="shared" ref="I39" si="4">I36+I37+I38</f>
        <v>15716759</v>
      </c>
      <c r="J39" s="32">
        <f t="shared" si="3"/>
        <v>8344541</v>
      </c>
      <c r="K39" s="378">
        <f t="shared" si="1"/>
        <v>0.53093268147714168</v>
      </c>
      <c r="L39" s="1"/>
    </row>
    <row r="40" spans="1:12" x14ac:dyDescent="0.25">
      <c r="A40" s="11">
        <v>34</v>
      </c>
      <c r="B40" s="23" t="s">
        <v>179</v>
      </c>
      <c r="C40" s="3" t="s">
        <v>46</v>
      </c>
      <c r="D40" s="31">
        <f>D24+D27+D33+D35+D39</f>
        <v>39982095</v>
      </c>
      <c r="E40" s="31">
        <f>E24+E27+E33+E35+E39</f>
        <v>41098000</v>
      </c>
      <c r="F40" s="31">
        <f>+F39+F33+F35+F27+F24</f>
        <v>41733000</v>
      </c>
      <c r="G40" s="31">
        <f>+G39+G33+G35+G27+G24</f>
        <v>41666405</v>
      </c>
      <c r="H40" s="381">
        <f t="shared" si="0"/>
        <v>10590384</v>
      </c>
      <c r="I40" s="31">
        <f>+I39+I33+I35+I27+I24</f>
        <v>52256789</v>
      </c>
      <c r="J40" s="31">
        <f>+J39+J33+J35+J27+J24</f>
        <v>43528041</v>
      </c>
      <c r="K40" s="378">
        <f t="shared" si="1"/>
        <v>0.83296432545826726</v>
      </c>
      <c r="L40" s="1"/>
    </row>
    <row r="41" spans="1:12" x14ac:dyDescent="0.25">
      <c r="A41" s="11"/>
      <c r="B41" s="23"/>
      <c r="C41" s="1"/>
      <c r="D41" s="381"/>
      <c r="E41" s="1"/>
      <c r="F41" s="1"/>
      <c r="G41" s="381"/>
      <c r="H41" s="381">
        <f t="shared" si="0"/>
        <v>0</v>
      </c>
      <c r="I41" s="381"/>
      <c r="J41" s="1"/>
      <c r="K41" s="378"/>
      <c r="L41" s="1"/>
    </row>
    <row r="42" spans="1:12" hidden="1" x14ac:dyDescent="0.25">
      <c r="A42" s="461" t="s">
        <v>180</v>
      </c>
      <c r="B42" s="40"/>
      <c r="C42" s="1"/>
      <c r="D42" s="381"/>
      <c r="E42" s="1"/>
      <c r="F42" s="1"/>
      <c r="G42" s="381"/>
      <c r="H42" s="381">
        <f t="shared" si="0"/>
        <v>0</v>
      </c>
      <c r="I42" s="381"/>
      <c r="J42" s="1"/>
      <c r="K42" s="378"/>
      <c r="L42" s="1"/>
    </row>
    <row r="43" spans="1:12" hidden="1" x14ac:dyDescent="0.25">
      <c r="A43" s="11">
        <v>35</v>
      </c>
      <c r="B43" s="13" t="s">
        <v>128</v>
      </c>
      <c r="C43" s="2" t="s">
        <v>47</v>
      </c>
      <c r="D43" s="381"/>
      <c r="E43" s="30"/>
      <c r="F43" s="30"/>
      <c r="G43" s="381"/>
      <c r="H43" s="381">
        <f t="shared" si="0"/>
        <v>0</v>
      </c>
      <c r="I43" s="381"/>
      <c r="J43" s="30"/>
      <c r="K43" s="378"/>
      <c r="L43" s="1"/>
    </row>
    <row r="44" spans="1:12" hidden="1" x14ac:dyDescent="0.25">
      <c r="A44" s="11">
        <v>36</v>
      </c>
      <c r="B44" s="13" t="s">
        <v>129</v>
      </c>
      <c r="C44" s="2" t="s">
        <v>48</v>
      </c>
      <c r="D44" s="381"/>
      <c r="E44" s="30"/>
      <c r="F44" s="30"/>
      <c r="G44" s="381"/>
      <c r="H44" s="381">
        <f t="shared" si="0"/>
        <v>0</v>
      </c>
      <c r="I44" s="381"/>
      <c r="J44" s="30"/>
      <c r="K44" s="378"/>
      <c r="L44" s="1"/>
    </row>
    <row r="45" spans="1:12" hidden="1" x14ac:dyDescent="0.25">
      <c r="A45" s="11">
        <v>37</v>
      </c>
      <c r="B45" s="23" t="s">
        <v>181</v>
      </c>
      <c r="C45" s="3" t="s">
        <v>49</v>
      </c>
      <c r="D45" s="381"/>
      <c r="E45" s="31">
        <f>E43+E44</f>
        <v>0</v>
      </c>
      <c r="F45" s="31"/>
      <c r="G45" s="381"/>
      <c r="H45" s="381">
        <f t="shared" si="0"/>
        <v>0</v>
      </c>
      <c r="I45" s="381"/>
      <c r="J45" s="31"/>
      <c r="K45" s="378"/>
      <c r="L45" s="1"/>
    </row>
    <row r="46" spans="1:12" hidden="1" x14ac:dyDescent="0.25">
      <c r="A46" s="11"/>
      <c r="B46" s="23"/>
      <c r="C46" s="1"/>
      <c r="D46" s="381"/>
      <c r="E46" s="1"/>
      <c r="F46" s="1"/>
      <c r="G46" s="381"/>
      <c r="H46" s="381">
        <f t="shared" si="0"/>
        <v>0</v>
      </c>
      <c r="I46" s="381"/>
      <c r="J46" s="1"/>
      <c r="K46" s="378"/>
      <c r="L46" s="1"/>
    </row>
    <row r="47" spans="1:12" hidden="1" x14ac:dyDescent="0.25">
      <c r="A47" s="499" t="s">
        <v>182</v>
      </c>
      <c r="B47" s="499"/>
      <c r="C47" s="1"/>
      <c r="D47" s="381"/>
      <c r="E47" s="1"/>
      <c r="F47" s="1"/>
      <c r="G47" s="381"/>
      <c r="H47" s="381">
        <f t="shared" si="0"/>
        <v>0</v>
      </c>
      <c r="I47" s="381"/>
      <c r="J47" s="1"/>
      <c r="K47" s="378"/>
      <c r="L47" s="1"/>
    </row>
    <row r="48" spans="1:12" hidden="1" x14ac:dyDescent="0.25">
      <c r="A48" s="11">
        <v>38</v>
      </c>
      <c r="B48" s="15" t="s">
        <v>50</v>
      </c>
      <c r="C48" s="4" t="s">
        <v>51</v>
      </c>
      <c r="D48" s="381"/>
      <c r="E48" s="30"/>
      <c r="F48" s="30"/>
      <c r="G48" s="381"/>
      <c r="H48" s="381">
        <f t="shared" si="0"/>
        <v>0</v>
      </c>
      <c r="I48" s="381"/>
      <c r="J48" s="30"/>
      <c r="K48" s="378"/>
      <c r="L48" s="1"/>
    </row>
    <row r="49" spans="1:12" hidden="1" x14ac:dyDescent="0.25">
      <c r="A49" s="11">
        <v>39</v>
      </c>
      <c r="B49" s="15" t="s">
        <v>154</v>
      </c>
      <c r="C49" s="4" t="s">
        <v>51</v>
      </c>
      <c r="D49" s="381"/>
      <c r="E49" s="30"/>
      <c r="F49" s="30"/>
      <c r="G49" s="381"/>
      <c r="H49" s="381">
        <f t="shared" si="0"/>
        <v>0</v>
      </c>
      <c r="I49" s="381"/>
      <c r="J49" s="30"/>
      <c r="K49" s="378"/>
      <c r="L49" s="1"/>
    </row>
    <row r="50" spans="1:12" hidden="1" x14ac:dyDescent="0.25">
      <c r="A50" s="11">
        <v>40</v>
      </c>
      <c r="B50" s="15" t="s">
        <v>130</v>
      </c>
      <c r="C50" s="4" t="s">
        <v>52</v>
      </c>
      <c r="D50" s="381"/>
      <c r="E50" s="30"/>
      <c r="F50" s="30"/>
      <c r="G50" s="381"/>
      <c r="H50" s="381">
        <f t="shared" si="0"/>
        <v>0</v>
      </c>
      <c r="I50" s="381"/>
      <c r="J50" s="30"/>
      <c r="K50" s="378"/>
      <c r="L50" s="1"/>
    </row>
    <row r="51" spans="1:12" hidden="1" x14ac:dyDescent="0.25">
      <c r="A51" s="11">
        <v>41</v>
      </c>
      <c r="B51" s="15" t="s">
        <v>131</v>
      </c>
      <c r="C51" s="1" t="s">
        <v>53</v>
      </c>
      <c r="D51" s="381"/>
      <c r="E51" s="30"/>
      <c r="F51" s="30"/>
      <c r="G51" s="381"/>
      <c r="H51" s="381">
        <f t="shared" si="0"/>
        <v>0</v>
      </c>
      <c r="I51" s="381"/>
      <c r="J51" s="30"/>
      <c r="K51" s="378"/>
      <c r="L51" s="1"/>
    </row>
    <row r="52" spans="1:12" hidden="1" x14ac:dyDescent="0.25">
      <c r="A52" s="11">
        <v>42</v>
      </c>
      <c r="B52" s="15" t="s">
        <v>54</v>
      </c>
      <c r="C52" s="1" t="s">
        <v>55</v>
      </c>
      <c r="D52" s="381"/>
      <c r="E52" s="30"/>
      <c r="F52" s="30"/>
      <c r="G52" s="381"/>
      <c r="H52" s="381">
        <f t="shared" si="0"/>
        <v>0</v>
      </c>
      <c r="I52" s="381"/>
      <c r="J52" s="30"/>
      <c r="K52" s="378"/>
      <c r="L52" s="1"/>
    </row>
    <row r="53" spans="1:12" hidden="1" x14ac:dyDescent="0.25">
      <c r="A53" s="11">
        <v>43</v>
      </c>
      <c r="B53" s="23" t="s">
        <v>183</v>
      </c>
      <c r="C53" s="3" t="s">
        <v>56</v>
      </c>
      <c r="D53" s="381"/>
      <c r="E53" s="30"/>
      <c r="F53" s="30"/>
      <c r="G53" s="381"/>
      <c r="H53" s="381">
        <f t="shared" si="0"/>
        <v>0</v>
      </c>
      <c r="I53" s="381"/>
      <c r="J53" s="30"/>
      <c r="K53" s="378"/>
      <c r="L53" s="1"/>
    </row>
    <row r="54" spans="1:12" hidden="1" x14ac:dyDescent="0.25">
      <c r="A54" s="11"/>
      <c r="B54" s="23"/>
      <c r="C54" s="1"/>
      <c r="D54" s="381"/>
      <c r="E54" s="1"/>
      <c r="F54" s="1"/>
      <c r="G54" s="381"/>
      <c r="H54" s="381">
        <f t="shared" si="0"/>
        <v>0</v>
      </c>
      <c r="I54" s="381"/>
      <c r="J54" s="1"/>
      <c r="K54" s="378"/>
      <c r="L54" s="1"/>
    </row>
    <row r="55" spans="1:12" x14ac:dyDescent="0.25">
      <c r="A55" s="499" t="s">
        <v>184</v>
      </c>
      <c r="B55" s="499"/>
      <c r="C55" s="1"/>
      <c r="D55" s="381"/>
      <c r="E55" s="1"/>
      <c r="F55" s="1"/>
      <c r="G55" s="381"/>
      <c r="H55" s="381">
        <f t="shared" si="0"/>
        <v>0</v>
      </c>
      <c r="I55" s="381"/>
      <c r="J55" s="1"/>
      <c r="K55" s="378"/>
      <c r="L55" s="1"/>
    </row>
    <row r="56" spans="1:12" hidden="1" x14ac:dyDescent="0.25">
      <c r="A56" s="11">
        <v>44</v>
      </c>
      <c r="B56" s="338" t="s">
        <v>657</v>
      </c>
      <c r="C56" s="15" t="s">
        <v>658</v>
      </c>
      <c r="D56" s="381"/>
      <c r="E56" s="1"/>
      <c r="F56" s="1"/>
      <c r="G56" s="381"/>
      <c r="H56" s="381"/>
      <c r="I56" s="381"/>
      <c r="J56" s="1"/>
      <c r="K56" s="378"/>
      <c r="L56" s="1"/>
    </row>
    <row r="57" spans="1:12" hidden="1" x14ac:dyDescent="0.25">
      <c r="A57" s="11">
        <v>45</v>
      </c>
      <c r="B57" s="13" t="s">
        <v>132</v>
      </c>
      <c r="C57" s="2" t="s">
        <v>57</v>
      </c>
      <c r="D57" s="381"/>
      <c r="E57" s="32"/>
      <c r="F57" s="32"/>
      <c r="G57" s="381"/>
      <c r="H57" s="381">
        <f t="shared" si="0"/>
        <v>0</v>
      </c>
      <c r="I57" s="381"/>
      <c r="J57" s="32"/>
      <c r="K57" s="378"/>
      <c r="L57" s="1"/>
    </row>
    <row r="58" spans="1:12" x14ac:dyDescent="0.25">
      <c r="A58" s="11">
        <v>46</v>
      </c>
      <c r="B58" s="13" t="s">
        <v>58</v>
      </c>
      <c r="C58" s="2" t="s">
        <v>59</v>
      </c>
      <c r="D58" s="381">
        <v>48382</v>
      </c>
      <c r="E58" s="32"/>
      <c r="F58" s="32"/>
      <c r="G58" s="381"/>
      <c r="H58" s="381">
        <f t="shared" si="0"/>
        <v>0</v>
      </c>
      <c r="I58" s="381"/>
      <c r="J58" s="32"/>
      <c r="K58" s="378"/>
      <c r="L58" s="1"/>
    </row>
    <row r="59" spans="1:12" x14ac:dyDescent="0.25">
      <c r="A59" s="11">
        <v>47</v>
      </c>
      <c r="B59" s="13" t="s">
        <v>60</v>
      </c>
      <c r="C59" s="2" t="s">
        <v>61</v>
      </c>
      <c r="D59" s="381">
        <v>62354</v>
      </c>
      <c r="E59" s="32"/>
      <c r="F59" s="32"/>
      <c r="G59" s="381">
        <v>52437</v>
      </c>
      <c r="H59" s="381">
        <f t="shared" si="0"/>
        <v>402362</v>
      </c>
      <c r="I59" s="381">
        <v>454799</v>
      </c>
      <c r="J59" s="32">
        <v>454799</v>
      </c>
      <c r="K59" s="378">
        <f t="shared" si="1"/>
        <v>1</v>
      </c>
      <c r="L59" s="1" t="s">
        <v>664</v>
      </c>
    </row>
    <row r="60" spans="1:12" hidden="1" x14ac:dyDescent="0.25">
      <c r="A60" s="11">
        <v>48</v>
      </c>
      <c r="B60" s="13" t="s">
        <v>62</v>
      </c>
      <c r="C60" s="2" t="s">
        <v>63</v>
      </c>
      <c r="D60" s="381"/>
      <c r="E60" s="32"/>
      <c r="F60" s="32"/>
      <c r="G60" s="381"/>
      <c r="H60" s="381">
        <f t="shared" si="0"/>
        <v>0</v>
      </c>
      <c r="I60" s="381"/>
      <c r="J60" s="32"/>
      <c r="K60" s="378"/>
      <c r="L60" s="1"/>
    </row>
    <row r="61" spans="1:12" x14ac:dyDescent="0.25">
      <c r="A61" s="11">
        <v>49</v>
      </c>
      <c r="B61" s="13" t="s">
        <v>64</v>
      </c>
      <c r="C61" s="2" t="s">
        <v>65</v>
      </c>
      <c r="D61" s="381">
        <v>29899</v>
      </c>
      <c r="E61" s="32"/>
      <c r="F61" s="32"/>
      <c r="G61" s="381">
        <v>14158</v>
      </c>
      <c r="H61" s="381">
        <f t="shared" si="0"/>
        <v>108637</v>
      </c>
      <c r="I61" s="381">
        <v>122795</v>
      </c>
      <c r="J61" s="32">
        <v>122795</v>
      </c>
      <c r="K61" s="378">
        <f t="shared" si="1"/>
        <v>1</v>
      </c>
      <c r="L61" s="1"/>
    </row>
    <row r="62" spans="1:12" x14ac:dyDescent="0.25">
      <c r="A62" s="17">
        <v>50</v>
      </c>
      <c r="B62" s="23" t="s">
        <v>185</v>
      </c>
      <c r="C62" s="3" t="s">
        <v>66</v>
      </c>
      <c r="D62" s="31">
        <f>D57+D58+D59+D60+D61</f>
        <v>140635</v>
      </c>
      <c r="E62" s="31">
        <f>E57+E58+E59+E60+E61</f>
        <v>0</v>
      </c>
      <c r="F62" s="31">
        <f>F57+F58+F59+F60+F61</f>
        <v>0</v>
      </c>
      <c r="G62" s="382">
        <f>G57+G58+G59+G60+G61</f>
        <v>66595</v>
      </c>
      <c r="H62" s="381">
        <f t="shared" si="0"/>
        <v>510999</v>
      </c>
      <c r="I62" s="31">
        <f>I57+I58+I59+I60+I61</f>
        <v>577594</v>
      </c>
      <c r="J62" s="31">
        <f>J57+J58+J59+J60+J61</f>
        <v>577594</v>
      </c>
      <c r="K62" s="378">
        <f t="shared" si="1"/>
        <v>1</v>
      </c>
      <c r="L62" s="1"/>
    </row>
    <row r="63" spans="1:12" x14ac:dyDescent="0.25">
      <c r="A63" s="11"/>
      <c r="B63" s="23"/>
      <c r="C63" s="1"/>
      <c r="D63" s="381"/>
      <c r="E63" s="1"/>
      <c r="F63" s="1"/>
      <c r="G63" s="381"/>
      <c r="H63" s="381">
        <f t="shared" si="0"/>
        <v>0</v>
      </c>
      <c r="I63" s="381"/>
      <c r="J63" s="1"/>
      <c r="K63" s="378"/>
      <c r="L63" s="1"/>
    </row>
    <row r="64" spans="1:12" x14ac:dyDescent="0.25">
      <c r="A64" s="500" t="s">
        <v>186</v>
      </c>
      <c r="B64" s="500"/>
      <c r="C64" s="1"/>
      <c r="D64" s="381"/>
      <c r="E64" s="1"/>
      <c r="F64" s="1"/>
      <c r="G64" s="381"/>
      <c r="H64" s="381">
        <f t="shared" si="0"/>
        <v>0</v>
      </c>
      <c r="I64" s="381"/>
      <c r="J64" s="1"/>
      <c r="K64" s="378"/>
      <c r="L64" s="1"/>
    </row>
    <row r="65" spans="1:12" x14ac:dyDescent="0.25">
      <c r="A65" s="11">
        <v>51</v>
      </c>
      <c r="B65" s="13" t="s">
        <v>67</v>
      </c>
      <c r="C65" s="2" t="s">
        <v>68</v>
      </c>
      <c r="D65" s="381">
        <v>3951618</v>
      </c>
      <c r="E65" s="30"/>
      <c r="F65" s="30"/>
      <c r="G65" s="381"/>
      <c r="H65" s="381">
        <f t="shared" ref="H65:H119" si="5">I65-G65</f>
        <v>0</v>
      </c>
      <c r="I65" s="381"/>
      <c r="J65" s="30"/>
      <c r="K65" s="378"/>
      <c r="L65" s="1"/>
    </row>
    <row r="66" spans="1:12" x14ac:dyDescent="0.25">
      <c r="A66" s="11">
        <v>52</v>
      </c>
      <c r="B66" s="13" t="s">
        <v>69</v>
      </c>
      <c r="C66" s="2" t="s">
        <v>70</v>
      </c>
      <c r="D66" s="381">
        <v>1066937</v>
      </c>
      <c r="E66" s="30"/>
      <c r="F66" s="30"/>
      <c r="G66" s="381"/>
      <c r="H66" s="381">
        <f t="shared" si="5"/>
        <v>0</v>
      </c>
      <c r="I66" s="381"/>
      <c r="J66" s="30"/>
      <c r="K66" s="378"/>
      <c r="L66" s="1"/>
    </row>
    <row r="67" spans="1:12" x14ac:dyDescent="0.25">
      <c r="A67" s="17">
        <v>53</v>
      </c>
      <c r="B67" s="23" t="s">
        <v>187</v>
      </c>
      <c r="C67" s="3" t="s">
        <v>71</v>
      </c>
      <c r="D67" s="31">
        <f>D65+D66</f>
        <v>5018555</v>
      </c>
      <c r="E67" s="31">
        <f>E65+E66</f>
        <v>0</v>
      </c>
      <c r="F67" s="31"/>
      <c r="G67" s="381"/>
      <c r="H67" s="381">
        <f t="shared" si="5"/>
        <v>0</v>
      </c>
      <c r="I67" s="381"/>
      <c r="J67" s="31"/>
      <c r="K67" s="378"/>
      <c r="L67" s="1"/>
    </row>
    <row r="68" spans="1:12" hidden="1" x14ac:dyDescent="0.25">
      <c r="A68" s="11"/>
      <c r="B68" s="14"/>
      <c r="C68" s="1"/>
      <c r="D68" s="381"/>
      <c r="E68" s="1"/>
      <c r="F68" s="1"/>
      <c r="G68" s="381"/>
      <c r="H68" s="381">
        <f t="shared" si="5"/>
        <v>0</v>
      </c>
      <c r="I68" s="381"/>
      <c r="J68" s="1"/>
      <c r="K68" s="378"/>
      <c r="L68" s="1"/>
    </row>
    <row r="69" spans="1:12" hidden="1" x14ac:dyDescent="0.25">
      <c r="A69" s="499" t="s">
        <v>188</v>
      </c>
      <c r="B69" s="499"/>
      <c r="C69" s="1"/>
      <c r="D69" s="381"/>
      <c r="E69" s="1"/>
      <c r="F69" s="1"/>
      <c r="G69" s="381"/>
      <c r="H69" s="381">
        <f t="shared" si="5"/>
        <v>0</v>
      </c>
      <c r="I69" s="381"/>
      <c r="J69" s="1"/>
      <c r="K69" s="378"/>
      <c r="L69" s="1"/>
    </row>
    <row r="70" spans="1:12" hidden="1" x14ac:dyDescent="0.25">
      <c r="A70" s="11">
        <v>54</v>
      </c>
      <c r="B70" s="13" t="s">
        <v>133</v>
      </c>
      <c r="C70" s="2" t="s">
        <v>72</v>
      </c>
      <c r="D70" s="381"/>
      <c r="E70" s="30"/>
      <c r="F70" s="30"/>
      <c r="G70" s="381"/>
      <c r="H70" s="381">
        <f t="shared" si="5"/>
        <v>0</v>
      </c>
      <c r="I70" s="381"/>
      <c r="J70" s="30"/>
      <c r="K70" s="378"/>
      <c r="L70" s="1"/>
    </row>
    <row r="71" spans="1:12" hidden="1" x14ac:dyDescent="0.25">
      <c r="A71" s="11">
        <v>55</v>
      </c>
      <c r="B71" s="13" t="s">
        <v>585</v>
      </c>
      <c r="C71" s="2" t="s">
        <v>586</v>
      </c>
      <c r="D71" s="381"/>
      <c r="E71" s="32"/>
      <c r="F71" s="32"/>
      <c r="G71" s="381"/>
      <c r="H71" s="381">
        <f t="shared" si="5"/>
        <v>0</v>
      </c>
      <c r="I71" s="381"/>
      <c r="J71" s="32"/>
      <c r="K71" s="378"/>
      <c r="L71" s="1"/>
    </row>
    <row r="72" spans="1:12" hidden="1" x14ac:dyDescent="0.25">
      <c r="A72" s="17">
        <v>56</v>
      </c>
      <c r="B72" s="14" t="s">
        <v>155</v>
      </c>
      <c r="C72" s="3" t="s">
        <v>73</v>
      </c>
      <c r="D72" s="381"/>
      <c r="E72" s="31">
        <f>E70+E71</f>
        <v>0</v>
      </c>
      <c r="F72" s="31"/>
      <c r="G72" s="381"/>
      <c r="H72" s="381">
        <f t="shared" si="5"/>
        <v>0</v>
      </c>
      <c r="I72" s="381"/>
      <c r="J72" s="31"/>
      <c r="K72" s="378"/>
      <c r="L72" s="1"/>
    </row>
    <row r="73" spans="1:12" hidden="1" x14ac:dyDescent="0.25">
      <c r="A73" s="11"/>
      <c r="B73" s="14"/>
      <c r="C73" s="1"/>
      <c r="D73" s="381"/>
      <c r="E73" s="1"/>
      <c r="F73" s="1"/>
      <c r="G73" s="381"/>
      <c r="H73" s="381">
        <f t="shared" si="5"/>
        <v>0</v>
      </c>
      <c r="I73" s="381"/>
      <c r="J73" s="1"/>
      <c r="K73" s="378"/>
      <c r="L73" s="1"/>
    </row>
    <row r="74" spans="1:12" hidden="1" x14ac:dyDescent="0.25">
      <c r="A74" s="11"/>
      <c r="B74" s="14"/>
      <c r="C74" s="1"/>
      <c r="D74" s="381"/>
      <c r="E74" s="1"/>
      <c r="F74" s="1"/>
      <c r="G74" s="381"/>
      <c r="H74" s="381">
        <f t="shared" si="5"/>
        <v>0</v>
      </c>
      <c r="I74" s="381"/>
      <c r="J74" s="1"/>
      <c r="K74" s="378"/>
      <c r="L74" s="1"/>
    </row>
    <row r="75" spans="1:12" ht="15.75" x14ac:dyDescent="0.25">
      <c r="A75" s="11">
        <v>57</v>
      </c>
      <c r="B75" s="16" t="s">
        <v>164</v>
      </c>
      <c r="C75" s="5" t="s">
        <v>74</v>
      </c>
      <c r="D75" s="33">
        <f>D17+D19+D40+D45+D53+D62+D67+D72</f>
        <v>105600517</v>
      </c>
      <c r="E75" s="33">
        <f>E17+E19+E40+E45+E53+E62+E67+E72</f>
        <v>110117449</v>
      </c>
      <c r="F75" s="33">
        <f>F17+F19+F40+F45+F53+F62+F67+F72</f>
        <v>110752449</v>
      </c>
      <c r="G75" s="33">
        <f>G17+G19+G40+G45+G53+G62+G67+G72</f>
        <v>110752449</v>
      </c>
      <c r="H75" s="381">
        <f t="shared" si="5"/>
        <v>23345201</v>
      </c>
      <c r="I75" s="33">
        <f>I17+I19+I40+I45+I53+I62+I67+I72</f>
        <v>134097650</v>
      </c>
      <c r="J75" s="33">
        <f>J17+J19+J40+J45+J53+J62+J67+J72</f>
        <v>125132106</v>
      </c>
      <c r="K75" s="378">
        <f t="shared" ref="K75:K118" si="6">J75/I75</f>
        <v>0.93314167697942507</v>
      </c>
      <c r="L75" s="1"/>
    </row>
    <row r="76" spans="1:12" ht="15.75" x14ac:dyDescent="0.25">
      <c r="A76" s="11"/>
      <c r="B76" s="16"/>
      <c r="C76" s="1"/>
      <c r="D76" s="381"/>
      <c r="E76" s="1"/>
      <c r="F76" s="1"/>
      <c r="G76" s="381"/>
      <c r="H76" s="381">
        <f t="shared" si="5"/>
        <v>0</v>
      </c>
      <c r="I76" s="381"/>
      <c r="J76" s="1"/>
      <c r="K76" s="378"/>
      <c r="L76" s="1"/>
    </row>
    <row r="77" spans="1:12" hidden="1" x14ac:dyDescent="0.25">
      <c r="A77" s="499" t="s">
        <v>189</v>
      </c>
      <c r="B77" s="499"/>
      <c r="C77" s="1"/>
      <c r="D77" s="381"/>
      <c r="E77" s="1"/>
      <c r="F77" s="1"/>
      <c r="G77" s="381"/>
      <c r="H77" s="381">
        <f t="shared" si="5"/>
        <v>0</v>
      </c>
      <c r="I77" s="381"/>
      <c r="J77" s="1"/>
      <c r="K77" s="378"/>
      <c r="L77" s="1"/>
    </row>
    <row r="78" spans="1:12" hidden="1" x14ac:dyDescent="0.25">
      <c r="A78" s="11">
        <v>58</v>
      </c>
      <c r="B78" s="12" t="s">
        <v>165</v>
      </c>
      <c r="C78" s="1" t="s">
        <v>75</v>
      </c>
      <c r="D78" s="381"/>
      <c r="E78" s="30"/>
      <c r="F78" s="30"/>
      <c r="G78" s="381"/>
      <c r="H78" s="381">
        <f t="shared" si="5"/>
        <v>0</v>
      </c>
      <c r="I78" s="381"/>
      <c r="J78" s="30"/>
      <c r="K78" s="378"/>
      <c r="L78" s="1"/>
    </row>
    <row r="79" spans="1:12" hidden="1" x14ac:dyDescent="0.25">
      <c r="A79" s="11">
        <v>59</v>
      </c>
      <c r="B79" s="12" t="s">
        <v>76</v>
      </c>
      <c r="C79" s="1" t="s">
        <v>77</v>
      </c>
      <c r="D79" s="381"/>
      <c r="E79" s="30"/>
      <c r="F79" s="30"/>
      <c r="G79" s="381"/>
      <c r="H79" s="381">
        <f t="shared" si="5"/>
        <v>0</v>
      </c>
      <c r="I79" s="381"/>
      <c r="J79" s="30"/>
      <c r="K79" s="378"/>
      <c r="L79" s="1"/>
    </row>
    <row r="80" spans="1:12" hidden="1" x14ac:dyDescent="0.25">
      <c r="A80" s="11">
        <v>60</v>
      </c>
      <c r="B80" s="12" t="s">
        <v>134</v>
      </c>
      <c r="C80" s="1" t="s">
        <v>78</v>
      </c>
      <c r="D80" s="381"/>
      <c r="E80" s="30"/>
      <c r="F80" s="30"/>
      <c r="G80" s="381"/>
      <c r="H80" s="381">
        <f t="shared" si="5"/>
        <v>0</v>
      </c>
      <c r="I80" s="381"/>
      <c r="J80" s="30"/>
      <c r="K80" s="378"/>
      <c r="L80" s="1"/>
    </row>
    <row r="81" spans="1:12" hidden="1" x14ac:dyDescent="0.25">
      <c r="A81" s="11">
        <v>61</v>
      </c>
      <c r="B81" s="13" t="s">
        <v>166</v>
      </c>
      <c r="C81" s="2" t="s">
        <v>79</v>
      </c>
      <c r="D81" s="381"/>
      <c r="E81" s="30"/>
      <c r="F81" s="30"/>
      <c r="G81" s="381"/>
      <c r="H81" s="381">
        <f t="shared" si="5"/>
        <v>0</v>
      </c>
      <c r="I81" s="381"/>
      <c r="J81" s="30"/>
      <c r="K81" s="378"/>
      <c r="L81" s="1"/>
    </row>
    <row r="82" spans="1:12" ht="15.75" hidden="1" x14ac:dyDescent="0.25">
      <c r="A82" s="17">
        <v>62</v>
      </c>
      <c r="B82" s="39" t="s">
        <v>195</v>
      </c>
      <c r="C82" s="5" t="s">
        <v>80</v>
      </c>
      <c r="D82" s="381"/>
      <c r="E82" s="31">
        <f t="shared" ref="E82" si="7">E81</f>
        <v>0</v>
      </c>
      <c r="F82" s="31"/>
      <c r="G82" s="381"/>
      <c r="H82" s="381">
        <f t="shared" si="5"/>
        <v>0</v>
      </c>
      <c r="I82" s="381"/>
      <c r="J82" s="31"/>
      <c r="K82" s="378"/>
      <c r="L82" s="1"/>
    </row>
    <row r="83" spans="1:12" ht="15.75" hidden="1" x14ac:dyDescent="0.25">
      <c r="A83" s="11"/>
      <c r="B83" s="16"/>
      <c r="C83" s="1"/>
      <c r="D83" s="381"/>
      <c r="E83" s="1"/>
      <c r="F83" s="1"/>
      <c r="G83" s="381"/>
      <c r="H83" s="381">
        <f t="shared" si="5"/>
        <v>0</v>
      </c>
      <c r="I83" s="381"/>
      <c r="J83" s="1"/>
      <c r="K83" s="378"/>
      <c r="L83" s="1"/>
    </row>
    <row r="84" spans="1:12" hidden="1" x14ac:dyDescent="0.25">
      <c r="A84" s="499" t="s">
        <v>190</v>
      </c>
      <c r="B84" s="499"/>
      <c r="C84" s="1"/>
      <c r="D84" s="381"/>
      <c r="E84" s="30"/>
      <c r="F84" s="30"/>
      <c r="G84" s="381"/>
      <c r="H84" s="381">
        <f t="shared" si="5"/>
        <v>0</v>
      </c>
      <c r="I84" s="381"/>
      <c r="J84" s="30"/>
      <c r="K84" s="378"/>
      <c r="L84" s="1"/>
    </row>
    <row r="85" spans="1:12" hidden="1" x14ac:dyDescent="0.25">
      <c r="A85" s="11">
        <v>63</v>
      </c>
      <c r="B85" s="12" t="s">
        <v>81</v>
      </c>
      <c r="C85" s="1" t="s">
        <v>82</v>
      </c>
      <c r="D85" s="381"/>
      <c r="E85" s="30"/>
      <c r="F85" s="30"/>
      <c r="G85" s="381"/>
      <c r="H85" s="381">
        <f t="shared" si="5"/>
        <v>0</v>
      </c>
      <c r="I85" s="381"/>
      <c r="J85" s="30"/>
      <c r="K85" s="378"/>
      <c r="L85" s="1"/>
    </row>
    <row r="86" spans="1:12" hidden="1" x14ac:dyDescent="0.25">
      <c r="A86" s="11">
        <v>64</v>
      </c>
      <c r="B86" s="12" t="s">
        <v>83</v>
      </c>
      <c r="C86" s="1" t="s">
        <v>84</v>
      </c>
      <c r="D86" s="381"/>
      <c r="E86" s="30"/>
      <c r="F86" s="30"/>
      <c r="G86" s="381"/>
      <c r="H86" s="381">
        <f t="shared" si="5"/>
        <v>0</v>
      </c>
      <c r="I86" s="381"/>
      <c r="J86" s="30"/>
      <c r="K86" s="378"/>
      <c r="L86" s="1"/>
    </row>
    <row r="87" spans="1:12" hidden="1" x14ac:dyDescent="0.25">
      <c r="A87" s="11">
        <v>65</v>
      </c>
      <c r="B87" s="12" t="s">
        <v>135</v>
      </c>
      <c r="C87" s="1" t="s">
        <v>85</v>
      </c>
      <c r="D87" s="381"/>
      <c r="E87" s="30"/>
      <c r="F87" s="30"/>
      <c r="G87" s="381"/>
      <c r="H87" s="381">
        <f t="shared" si="5"/>
        <v>0</v>
      </c>
      <c r="I87" s="381"/>
      <c r="J87" s="30"/>
      <c r="K87" s="378"/>
      <c r="L87" s="1"/>
    </row>
    <row r="88" spans="1:12" hidden="1" x14ac:dyDescent="0.25">
      <c r="A88" s="11">
        <v>66</v>
      </c>
      <c r="B88" s="12" t="s">
        <v>136</v>
      </c>
      <c r="C88" s="1" t="s">
        <v>86</v>
      </c>
      <c r="D88" s="381"/>
      <c r="E88" s="30"/>
      <c r="F88" s="30"/>
      <c r="G88" s="381"/>
      <c r="H88" s="381">
        <f t="shared" si="5"/>
        <v>0</v>
      </c>
      <c r="I88" s="381"/>
      <c r="J88" s="30"/>
      <c r="K88" s="378"/>
      <c r="L88" s="1"/>
    </row>
    <row r="89" spans="1:12" hidden="1" x14ac:dyDescent="0.25">
      <c r="A89" s="11">
        <v>67</v>
      </c>
      <c r="B89" s="12" t="s">
        <v>87</v>
      </c>
      <c r="C89" s="1" t="s">
        <v>88</v>
      </c>
      <c r="D89" s="381"/>
      <c r="E89" s="30"/>
      <c r="F89" s="30"/>
      <c r="G89" s="381"/>
      <c r="H89" s="381">
        <f t="shared" si="5"/>
        <v>0</v>
      </c>
      <c r="I89" s="381"/>
      <c r="J89" s="30"/>
      <c r="K89" s="378"/>
      <c r="L89" s="1"/>
    </row>
    <row r="90" spans="1:12" hidden="1" x14ac:dyDescent="0.25">
      <c r="A90" s="11">
        <v>68</v>
      </c>
      <c r="B90" s="12" t="s">
        <v>589</v>
      </c>
      <c r="C90" s="1" t="s">
        <v>588</v>
      </c>
      <c r="D90" s="381"/>
      <c r="E90" s="30"/>
      <c r="F90" s="30"/>
      <c r="G90" s="381"/>
      <c r="H90" s="381">
        <f t="shared" si="5"/>
        <v>0</v>
      </c>
      <c r="I90" s="381"/>
      <c r="J90" s="30"/>
      <c r="K90" s="378"/>
      <c r="L90" s="1"/>
    </row>
    <row r="91" spans="1:12" hidden="1" x14ac:dyDescent="0.25">
      <c r="A91" s="11">
        <v>69</v>
      </c>
      <c r="B91" s="13" t="s">
        <v>172</v>
      </c>
      <c r="C91" s="2" t="s">
        <v>89</v>
      </c>
      <c r="D91" s="381"/>
      <c r="E91" s="30"/>
      <c r="F91" s="30"/>
      <c r="G91" s="381"/>
      <c r="H91" s="381">
        <f t="shared" si="5"/>
        <v>0</v>
      </c>
      <c r="I91" s="381"/>
      <c r="J91" s="30"/>
      <c r="K91" s="378"/>
      <c r="L91" s="1"/>
    </row>
    <row r="92" spans="1:12" hidden="1" x14ac:dyDescent="0.25">
      <c r="A92" s="11">
        <v>70</v>
      </c>
      <c r="B92" s="13" t="s">
        <v>118</v>
      </c>
      <c r="C92" s="2" t="s">
        <v>90</v>
      </c>
      <c r="D92" s="381"/>
      <c r="E92" s="30"/>
      <c r="F92" s="30"/>
      <c r="G92" s="381"/>
      <c r="H92" s="381">
        <f t="shared" si="5"/>
        <v>0</v>
      </c>
      <c r="I92" s="381"/>
      <c r="J92" s="30"/>
      <c r="K92" s="378"/>
      <c r="L92" s="1"/>
    </row>
    <row r="93" spans="1:12" hidden="1" x14ac:dyDescent="0.25">
      <c r="A93" s="17">
        <v>71</v>
      </c>
      <c r="B93" s="14" t="s">
        <v>173</v>
      </c>
      <c r="C93" s="3" t="s">
        <v>91</v>
      </c>
      <c r="D93" s="381"/>
      <c r="E93" s="30"/>
      <c r="F93" s="30"/>
      <c r="G93" s="381"/>
      <c r="H93" s="381">
        <f t="shared" si="5"/>
        <v>0</v>
      </c>
      <c r="I93" s="381"/>
      <c r="J93" s="30"/>
      <c r="K93" s="378"/>
      <c r="L93" s="1"/>
    </row>
    <row r="94" spans="1:12" hidden="1" x14ac:dyDescent="0.25">
      <c r="A94" s="11"/>
      <c r="B94" s="14"/>
      <c r="C94" s="1"/>
      <c r="D94" s="381"/>
      <c r="E94" s="1"/>
      <c r="F94" s="1"/>
      <c r="G94" s="381"/>
      <c r="H94" s="381">
        <f t="shared" si="5"/>
        <v>0</v>
      </c>
      <c r="I94" s="381"/>
      <c r="J94" s="1"/>
      <c r="K94" s="378"/>
      <c r="L94" s="1"/>
    </row>
    <row r="95" spans="1:12" hidden="1" x14ac:dyDescent="0.25">
      <c r="A95" s="499" t="s">
        <v>191</v>
      </c>
      <c r="B95" s="499"/>
      <c r="C95" s="1"/>
      <c r="D95" s="381"/>
      <c r="E95" s="1"/>
      <c r="F95" s="1"/>
      <c r="G95" s="381"/>
      <c r="H95" s="381">
        <f t="shared" si="5"/>
        <v>0</v>
      </c>
      <c r="I95" s="381"/>
      <c r="J95" s="1"/>
      <c r="K95" s="378"/>
      <c r="L95" s="1"/>
    </row>
    <row r="96" spans="1:12" hidden="1" x14ac:dyDescent="0.25">
      <c r="A96" s="11">
        <v>72</v>
      </c>
      <c r="B96" s="12" t="s">
        <v>137</v>
      </c>
      <c r="C96" s="1" t="s">
        <v>92</v>
      </c>
      <c r="D96" s="381"/>
      <c r="E96" s="30"/>
      <c r="F96" s="30"/>
      <c r="G96" s="381"/>
      <c r="H96" s="381">
        <f t="shared" si="5"/>
        <v>0</v>
      </c>
      <c r="I96" s="381"/>
      <c r="J96" s="30"/>
      <c r="K96" s="378"/>
      <c r="L96" s="1"/>
    </row>
    <row r="97" spans="1:12" hidden="1" x14ac:dyDescent="0.25">
      <c r="A97" s="17">
        <v>73</v>
      </c>
      <c r="B97" s="14" t="s">
        <v>192</v>
      </c>
      <c r="C97" s="3" t="s">
        <v>93</v>
      </c>
      <c r="D97" s="381"/>
      <c r="E97" s="31">
        <f>+E96</f>
        <v>0</v>
      </c>
      <c r="F97" s="31"/>
      <c r="G97" s="381"/>
      <c r="H97" s="381">
        <f t="shared" si="5"/>
        <v>0</v>
      </c>
      <c r="I97" s="381"/>
      <c r="J97" s="31"/>
      <c r="K97" s="378"/>
      <c r="L97" s="1"/>
    </row>
    <row r="98" spans="1:12" hidden="1" x14ac:dyDescent="0.25">
      <c r="A98" s="11"/>
      <c r="B98" s="14"/>
      <c r="C98" s="1"/>
      <c r="D98" s="381"/>
      <c r="E98" s="1"/>
      <c r="F98" s="1"/>
      <c r="G98" s="381"/>
      <c r="H98" s="381">
        <f t="shared" si="5"/>
        <v>0</v>
      </c>
      <c r="I98" s="381"/>
      <c r="J98" s="1"/>
      <c r="K98" s="378"/>
      <c r="L98" s="1"/>
    </row>
    <row r="99" spans="1:12" hidden="1" x14ac:dyDescent="0.25">
      <c r="A99" s="499" t="s">
        <v>193</v>
      </c>
      <c r="B99" s="499"/>
      <c r="C99" s="1"/>
      <c r="D99" s="381"/>
      <c r="E99" s="1"/>
      <c r="F99" s="1"/>
      <c r="G99" s="381"/>
      <c r="H99" s="381">
        <f t="shared" si="5"/>
        <v>0</v>
      </c>
      <c r="I99" s="381"/>
      <c r="J99" s="1"/>
      <c r="K99" s="378"/>
      <c r="L99" s="1"/>
    </row>
    <row r="100" spans="1:12" hidden="1" x14ac:dyDescent="0.25">
      <c r="A100" s="17">
        <v>74</v>
      </c>
      <c r="B100" s="13" t="s">
        <v>138</v>
      </c>
      <c r="C100" s="2" t="s">
        <v>94</v>
      </c>
      <c r="D100" s="381"/>
      <c r="E100" s="30"/>
      <c r="F100" s="30"/>
      <c r="G100" s="381"/>
      <c r="H100" s="381">
        <f t="shared" si="5"/>
        <v>0</v>
      </c>
      <c r="I100" s="381"/>
      <c r="J100" s="30"/>
      <c r="K100" s="378"/>
      <c r="L100" s="1"/>
    </row>
    <row r="101" spans="1:12" hidden="1" x14ac:dyDescent="0.25">
      <c r="A101" s="11">
        <v>75</v>
      </c>
      <c r="B101" s="12" t="s">
        <v>139</v>
      </c>
      <c r="C101" s="1" t="s">
        <v>95</v>
      </c>
      <c r="D101" s="381"/>
      <c r="E101" s="30"/>
      <c r="F101" s="30"/>
      <c r="G101" s="381"/>
      <c r="H101" s="381">
        <f t="shared" si="5"/>
        <v>0</v>
      </c>
      <c r="I101" s="381"/>
      <c r="J101" s="30"/>
      <c r="K101" s="378"/>
      <c r="L101" s="1"/>
    </row>
    <row r="102" spans="1:12" hidden="1" x14ac:dyDescent="0.25">
      <c r="A102" s="11">
        <v>76</v>
      </c>
      <c r="B102" s="12" t="s">
        <v>140</v>
      </c>
      <c r="C102" s="1" t="s">
        <v>96</v>
      </c>
      <c r="D102" s="381"/>
      <c r="E102" s="30"/>
      <c r="F102" s="30"/>
      <c r="G102" s="381"/>
      <c r="H102" s="381">
        <f t="shared" si="5"/>
        <v>0</v>
      </c>
      <c r="I102" s="381"/>
      <c r="J102" s="30"/>
      <c r="K102" s="378"/>
      <c r="L102" s="1"/>
    </row>
    <row r="103" spans="1:12" hidden="1" x14ac:dyDescent="0.25">
      <c r="A103" s="11">
        <v>77</v>
      </c>
      <c r="B103" s="12" t="s">
        <v>141</v>
      </c>
      <c r="C103" s="1" t="s">
        <v>97</v>
      </c>
      <c r="D103" s="381"/>
      <c r="E103" s="30"/>
      <c r="F103" s="30"/>
      <c r="G103" s="381"/>
      <c r="H103" s="381">
        <f t="shared" si="5"/>
        <v>0</v>
      </c>
      <c r="I103" s="381"/>
      <c r="J103" s="30"/>
      <c r="K103" s="378"/>
      <c r="L103" s="1"/>
    </row>
    <row r="104" spans="1:12" hidden="1" x14ac:dyDescent="0.25">
      <c r="A104" s="11">
        <v>78</v>
      </c>
      <c r="B104" s="13" t="s">
        <v>167</v>
      </c>
      <c r="C104" s="2" t="s">
        <v>98</v>
      </c>
      <c r="D104" s="381"/>
      <c r="E104" s="30"/>
      <c r="F104" s="30"/>
      <c r="G104" s="381"/>
      <c r="H104" s="381">
        <f t="shared" si="5"/>
        <v>0</v>
      </c>
      <c r="I104" s="381"/>
      <c r="J104" s="30"/>
      <c r="K104" s="378"/>
      <c r="L104" s="1"/>
    </row>
    <row r="105" spans="1:12" hidden="1" x14ac:dyDescent="0.25">
      <c r="A105" s="11">
        <v>79</v>
      </c>
      <c r="B105" s="13" t="s">
        <v>142</v>
      </c>
      <c r="C105" s="2" t="s">
        <v>99</v>
      </c>
      <c r="D105" s="381"/>
      <c r="E105" s="30"/>
      <c r="F105" s="30"/>
      <c r="G105" s="381"/>
      <c r="H105" s="381">
        <f t="shared" si="5"/>
        <v>0</v>
      </c>
      <c r="I105" s="381"/>
      <c r="J105" s="30"/>
      <c r="K105" s="378"/>
      <c r="L105" s="1"/>
    </row>
    <row r="106" spans="1:12" hidden="1" x14ac:dyDescent="0.25">
      <c r="A106" s="17">
        <v>80</v>
      </c>
      <c r="B106" s="23" t="s">
        <v>194</v>
      </c>
      <c r="C106" s="3" t="s">
        <v>100</v>
      </c>
      <c r="D106" s="381"/>
      <c r="E106" s="30"/>
      <c r="F106" s="30"/>
      <c r="G106" s="381"/>
      <c r="H106" s="381">
        <f t="shared" si="5"/>
        <v>0</v>
      </c>
      <c r="I106" s="381"/>
      <c r="J106" s="30"/>
      <c r="K106" s="378"/>
      <c r="L106" s="1"/>
    </row>
    <row r="107" spans="1:12" hidden="1" x14ac:dyDescent="0.25">
      <c r="B107" s="23"/>
      <c r="C107" s="1"/>
      <c r="D107" s="381"/>
      <c r="E107" s="1"/>
      <c r="F107" s="1"/>
      <c r="G107" s="381"/>
      <c r="H107" s="381">
        <f t="shared" si="5"/>
        <v>0</v>
      </c>
      <c r="I107" s="381"/>
      <c r="J107" s="1"/>
      <c r="K107" s="378"/>
      <c r="L107" s="1"/>
    </row>
    <row r="108" spans="1:12" x14ac:dyDescent="0.25">
      <c r="A108" s="499" t="s">
        <v>196</v>
      </c>
      <c r="B108" s="499"/>
      <c r="C108" s="1"/>
      <c r="D108" s="381"/>
      <c r="E108" s="1"/>
      <c r="F108" s="1"/>
      <c r="G108" s="381"/>
      <c r="H108" s="381">
        <f t="shared" si="5"/>
        <v>0</v>
      </c>
      <c r="I108" s="381"/>
      <c r="J108" s="1"/>
      <c r="K108" s="378"/>
      <c r="L108" s="1"/>
    </row>
    <row r="109" spans="1:12" hidden="1" x14ac:dyDescent="0.25">
      <c r="A109" s="11">
        <v>81</v>
      </c>
      <c r="B109" s="339" t="s">
        <v>527</v>
      </c>
      <c r="C109" s="12" t="s">
        <v>528</v>
      </c>
      <c r="D109" s="381"/>
      <c r="E109" s="1"/>
      <c r="F109" s="1"/>
      <c r="G109" s="381"/>
      <c r="H109" s="381">
        <f t="shared" si="5"/>
        <v>0</v>
      </c>
      <c r="I109" s="381"/>
      <c r="J109" s="1"/>
      <c r="K109" s="378"/>
      <c r="L109" s="1"/>
    </row>
    <row r="110" spans="1:12" x14ac:dyDescent="0.25">
      <c r="A110" s="11">
        <v>82</v>
      </c>
      <c r="B110" s="12" t="s">
        <v>143</v>
      </c>
      <c r="C110" s="1" t="s">
        <v>101</v>
      </c>
      <c r="D110" s="381">
        <v>900000</v>
      </c>
      <c r="E110" s="30">
        <v>900000</v>
      </c>
      <c r="F110" s="30">
        <v>850000</v>
      </c>
      <c r="G110" s="30">
        <v>850000</v>
      </c>
      <c r="H110" s="381">
        <f t="shared" si="5"/>
        <v>0</v>
      </c>
      <c r="I110" s="30">
        <v>850000</v>
      </c>
      <c r="J110" s="30">
        <v>624000</v>
      </c>
      <c r="K110" s="378">
        <f t="shared" si="6"/>
        <v>0.73411764705882354</v>
      </c>
      <c r="L110" s="1" t="s">
        <v>539</v>
      </c>
    </row>
    <row r="111" spans="1:12" hidden="1" x14ac:dyDescent="0.25">
      <c r="A111" s="11">
        <v>83</v>
      </c>
      <c r="B111" s="12" t="s">
        <v>144</v>
      </c>
      <c r="C111" s="1" t="s">
        <v>102</v>
      </c>
      <c r="D111" s="381"/>
      <c r="E111" s="30"/>
      <c r="F111" s="30"/>
      <c r="G111" s="30"/>
      <c r="H111" s="381">
        <f t="shared" si="5"/>
        <v>0</v>
      </c>
      <c r="I111" s="30"/>
      <c r="J111" s="30"/>
      <c r="K111" s="378"/>
      <c r="L111" s="1"/>
    </row>
    <row r="112" spans="1:12" hidden="1" x14ac:dyDescent="0.25">
      <c r="A112" s="11">
        <v>84</v>
      </c>
      <c r="B112" s="12" t="s">
        <v>145</v>
      </c>
      <c r="C112" s="1" t="s">
        <v>103</v>
      </c>
      <c r="D112" s="381"/>
      <c r="E112" s="30"/>
      <c r="F112" s="30"/>
      <c r="G112" s="30"/>
      <c r="H112" s="381">
        <f t="shared" si="5"/>
        <v>0</v>
      </c>
      <c r="I112" s="30"/>
      <c r="J112" s="30"/>
      <c r="K112" s="378"/>
      <c r="L112" s="1"/>
    </row>
    <row r="113" spans="1:12" ht="30" x14ac:dyDescent="0.25">
      <c r="A113" s="11">
        <v>85</v>
      </c>
      <c r="B113" s="12" t="s">
        <v>104</v>
      </c>
      <c r="C113" s="1" t="s">
        <v>105</v>
      </c>
      <c r="D113" s="381">
        <v>38200000</v>
      </c>
      <c r="E113" s="30">
        <v>40000000</v>
      </c>
      <c r="F113" s="30">
        <v>52281000</v>
      </c>
      <c r="G113" s="30">
        <v>52281000</v>
      </c>
      <c r="H113" s="381">
        <f t="shared" si="5"/>
        <v>0</v>
      </c>
      <c r="I113" s="30">
        <v>52281000</v>
      </c>
      <c r="J113" s="30">
        <v>44916049</v>
      </c>
      <c r="K113" s="378">
        <f t="shared" si="6"/>
        <v>0.85912757980910848</v>
      </c>
      <c r="L113" s="379" t="s">
        <v>679</v>
      </c>
    </row>
    <row r="114" spans="1:12" x14ac:dyDescent="0.25">
      <c r="A114" s="11">
        <v>86</v>
      </c>
      <c r="B114" s="12" t="s">
        <v>106</v>
      </c>
      <c r="C114" s="1" t="s">
        <v>107</v>
      </c>
      <c r="D114" s="381">
        <v>2666608</v>
      </c>
      <c r="E114" s="30">
        <v>0</v>
      </c>
      <c r="F114" s="30"/>
      <c r="G114" s="30"/>
      <c r="H114" s="381">
        <f t="shared" si="5"/>
        <v>0</v>
      </c>
      <c r="I114" s="30"/>
      <c r="J114" s="30"/>
      <c r="K114" s="378"/>
      <c r="L114" s="1"/>
    </row>
    <row r="115" spans="1:12" hidden="1" x14ac:dyDescent="0.25">
      <c r="A115" s="11">
        <v>87</v>
      </c>
      <c r="B115" s="12" t="s">
        <v>661</v>
      </c>
      <c r="C115" s="12" t="s">
        <v>662</v>
      </c>
      <c r="D115" s="381"/>
      <c r="E115" s="30"/>
      <c r="F115" s="30"/>
      <c r="G115" s="30"/>
      <c r="H115" s="381"/>
      <c r="I115" s="30"/>
      <c r="J115" s="30"/>
      <c r="K115" s="378"/>
      <c r="L115" s="1"/>
    </row>
    <row r="116" spans="1:12" hidden="1" x14ac:dyDescent="0.25">
      <c r="A116" s="11">
        <v>88</v>
      </c>
      <c r="B116" s="12" t="s">
        <v>659</v>
      </c>
      <c r="C116" s="12" t="s">
        <v>660</v>
      </c>
      <c r="D116" s="381"/>
      <c r="E116" s="30"/>
      <c r="F116" s="30"/>
      <c r="G116" s="30"/>
      <c r="H116" s="381"/>
      <c r="I116" s="30"/>
      <c r="J116" s="30"/>
      <c r="K116" s="378"/>
      <c r="L116" s="1"/>
    </row>
    <row r="117" spans="1:12" x14ac:dyDescent="0.25">
      <c r="A117" s="11">
        <v>89</v>
      </c>
      <c r="B117" s="12" t="s">
        <v>146</v>
      </c>
      <c r="C117" s="1" t="s">
        <v>108</v>
      </c>
      <c r="D117" s="381">
        <v>1000</v>
      </c>
      <c r="E117" s="30">
        <v>1000</v>
      </c>
      <c r="F117" s="30">
        <v>51000</v>
      </c>
      <c r="G117" s="30">
        <v>51000</v>
      </c>
      <c r="H117" s="381">
        <f t="shared" si="5"/>
        <v>0</v>
      </c>
      <c r="I117" s="30">
        <v>51000</v>
      </c>
      <c r="J117" s="30">
        <v>50622</v>
      </c>
      <c r="K117" s="378">
        <f t="shared" si="6"/>
        <v>0.99258823529411766</v>
      </c>
      <c r="L117" s="1" t="s">
        <v>680</v>
      </c>
    </row>
    <row r="118" spans="1:12" x14ac:dyDescent="0.25">
      <c r="A118" s="11">
        <v>90</v>
      </c>
      <c r="B118" s="14" t="s">
        <v>198</v>
      </c>
      <c r="C118" s="3" t="s">
        <v>109</v>
      </c>
      <c r="D118" s="31">
        <f>D110+D111+D112+D114+D117+D113</f>
        <v>41767608</v>
      </c>
      <c r="E118" s="31">
        <f>E110+E111+E112+E114+E117+E113</f>
        <v>40901000</v>
      </c>
      <c r="F118" s="31">
        <f>F110+F111+F112+F114+F117+F113</f>
        <v>53182000</v>
      </c>
      <c r="G118" s="31">
        <f>G110+G111+G112+G114+G117+G113</f>
        <v>53182000</v>
      </c>
      <c r="H118" s="381">
        <f t="shared" si="5"/>
        <v>0</v>
      </c>
      <c r="I118" s="31">
        <f>I110+I111+I112+I114+I117+I113</f>
        <v>53182000</v>
      </c>
      <c r="J118" s="31">
        <f>J110+J111+J112+J114+J117+J113</f>
        <v>45590671</v>
      </c>
      <c r="K118" s="378">
        <f t="shared" si="6"/>
        <v>0.85725754954683919</v>
      </c>
      <c r="L118" s="1"/>
    </row>
    <row r="119" spans="1:12" hidden="1" x14ac:dyDescent="0.25">
      <c r="B119" s="14"/>
      <c r="C119" s="1"/>
      <c r="D119" s="381"/>
      <c r="E119" s="1"/>
      <c r="F119" s="1"/>
      <c r="G119" s="381"/>
      <c r="H119" s="381">
        <f t="shared" si="5"/>
        <v>0</v>
      </c>
      <c r="I119" s="381"/>
      <c r="J119" s="1"/>
      <c r="K119" s="378"/>
      <c r="L119" s="1"/>
    </row>
    <row r="120" spans="1:12" hidden="1" x14ac:dyDescent="0.25">
      <c r="A120" s="499" t="s">
        <v>197</v>
      </c>
      <c r="B120" s="499"/>
      <c r="C120" s="1"/>
      <c r="D120" s="381"/>
      <c r="E120" s="1"/>
      <c r="F120" s="1"/>
      <c r="G120" s="381"/>
      <c r="H120" s="381">
        <f t="shared" ref="H120:H139" si="8">I120-G120</f>
        <v>0</v>
      </c>
      <c r="I120" s="381"/>
      <c r="J120" s="1"/>
      <c r="K120" s="378"/>
      <c r="L120" s="1"/>
    </row>
    <row r="121" spans="1:12" hidden="1" x14ac:dyDescent="0.25">
      <c r="A121" s="11">
        <v>91</v>
      </c>
      <c r="B121" s="13" t="s">
        <v>147</v>
      </c>
      <c r="C121" s="2" t="s">
        <v>110</v>
      </c>
      <c r="D121" s="381"/>
      <c r="E121" s="30"/>
      <c r="F121" s="30"/>
      <c r="G121" s="381"/>
      <c r="H121" s="381">
        <f t="shared" si="8"/>
        <v>0</v>
      </c>
      <c r="I121" s="381"/>
      <c r="J121" s="30"/>
      <c r="K121" s="378"/>
      <c r="L121" s="1"/>
    </row>
    <row r="122" spans="1:12" hidden="1" x14ac:dyDescent="0.25">
      <c r="A122" s="11">
        <v>92</v>
      </c>
      <c r="B122" s="13" t="s">
        <v>642</v>
      </c>
      <c r="C122" s="13" t="s">
        <v>641</v>
      </c>
      <c r="D122" s="381"/>
      <c r="E122" s="30"/>
      <c r="F122" s="30"/>
      <c r="G122" s="381"/>
      <c r="H122" s="381">
        <f t="shared" si="8"/>
        <v>0</v>
      </c>
      <c r="I122" s="381"/>
      <c r="J122" s="30"/>
      <c r="K122" s="378"/>
      <c r="L122" s="1"/>
    </row>
    <row r="123" spans="1:12" hidden="1" x14ac:dyDescent="0.25">
      <c r="A123" s="11">
        <v>93</v>
      </c>
      <c r="B123" s="13" t="s">
        <v>634</v>
      </c>
      <c r="C123" s="13" t="s">
        <v>633</v>
      </c>
      <c r="D123" s="381"/>
      <c r="E123" s="30"/>
      <c r="F123" s="30"/>
      <c r="G123" s="381"/>
      <c r="H123" s="381">
        <f t="shared" si="8"/>
        <v>0</v>
      </c>
      <c r="I123" s="381"/>
      <c r="J123" s="30"/>
      <c r="K123" s="378"/>
      <c r="L123" s="1"/>
    </row>
    <row r="124" spans="1:12" hidden="1" x14ac:dyDescent="0.25">
      <c r="A124" s="11">
        <v>94</v>
      </c>
      <c r="B124" s="14" t="s">
        <v>168</v>
      </c>
      <c r="C124" s="3" t="s">
        <v>111</v>
      </c>
      <c r="D124" s="381"/>
      <c r="E124" s="30"/>
      <c r="F124" s="30"/>
      <c r="G124" s="381"/>
      <c r="H124" s="381">
        <f t="shared" si="8"/>
        <v>0</v>
      </c>
      <c r="I124" s="381"/>
      <c r="J124" s="30"/>
      <c r="K124" s="378"/>
      <c r="L124" s="1"/>
    </row>
    <row r="125" spans="1:12" hidden="1" x14ac:dyDescent="0.25">
      <c r="A125" s="11"/>
      <c r="B125" s="14"/>
      <c r="C125" s="1"/>
      <c r="D125" s="381"/>
      <c r="E125" s="1"/>
      <c r="F125" s="1"/>
      <c r="G125" s="381"/>
      <c r="H125" s="381">
        <f t="shared" si="8"/>
        <v>0</v>
      </c>
      <c r="I125" s="381"/>
      <c r="J125" s="1"/>
      <c r="K125" s="378"/>
      <c r="L125" s="1"/>
    </row>
    <row r="126" spans="1:12" hidden="1" x14ac:dyDescent="0.25">
      <c r="A126" s="460" t="s">
        <v>533</v>
      </c>
      <c r="B126" s="337"/>
      <c r="C126" s="14"/>
      <c r="D126" s="381"/>
      <c r="E126" s="1"/>
      <c r="F126" s="1"/>
      <c r="G126" s="381"/>
      <c r="H126" s="381">
        <f t="shared" si="8"/>
        <v>0</v>
      </c>
      <c r="I126" s="381"/>
      <c r="J126" s="1"/>
      <c r="K126" s="378"/>
      <c r="L126" s="1"/>
    </row>
    <row r="127" spans="1:12" hidden="1" x14ac:dyDescent="0.25">
      <c r="A127" s="11">
        <v>95</v>
      </c>
      <c r="B127" s="15" t="s">
        <v>529</v>
      </c>
      <c r="C127" s="15" t="s">
        <v>530</v>
      </c>
      <c r="D127" s="381"/>
      <c r="E127" s="1"/>
      <c r="F127" s="1"/>
      <c r="G127" s="381"/>
      <c r="H127" s="381">
        <f t="shared" si="8"/>
        <v>0</v>
      </c>
      <c r="I127" s="381"/>
      <c r="J127" s="1"/>
      <c r="K127" s="378"/>
      <c r="L127" s="1"/>
    </row>
    <row r="128" spans="1:12" hidden="1" x14ac:dyDescent="0.25">
      <c r="A128" s="11">
        <v>96</v>
      </c>
      <c r="B128" s="23" t="s">
        <v>531</v>
      </c>
      <c r="C128" s="14" t="s">
        <v>532</v>
      </c>
      <c r="D128" s="381"/>
      <c r="E128" s="1"/>
      <c r="F128" s="1"/>
      <c r="G128" s="381"/>
      <c r="H128" s="381">
        <f t="shared" si="8"/>
        <v>0</v>
      </c>
      <c r="I128" s="381"/>
      <c r="J128" s="1"/>
      <c r="K128" s="378"/>
      <c r="L128" s="1"/>
    </row>
    <row r="129" spans="1:14" hidden="1" x14ac:dyDescent="0.25">
      <c r="A129" s="11"/>
      <c r="B129" s="14"/>
      <c r="C129" s="1"/>
      <c r="D129" s="381"/>
      <c r="E129" s="1"/>
      <c r="F129" s="1"/>
      <c r="G129" s="381"/>
      <c r="H129" s="381">
        <f t="shared" si="8"/>
        <v>0</v>
      </c>
      <c r="I129" s="381"/>
      <c r="J129" s="1"/>
      <c r="K129" s="378"/>
      <c r="L129" s="1"/>
    </row>
    <row r="130" spans="1:14" ht="15.75" x14ac:dyDescent="0.25">
      <c r="A130" s="11">
        <v>97</v>
      </c>
      <c r="B130" s="16" t="s">
        <v>200</v>
      </c>
      <c r="C130" s="5" t="s">
        <v>112</v>
      </c>
      <c r="D130" s="33">
        <f>D93+D97+D106+D118+D124</f>
        <v>41767608</v>
      </c>
      <c r="E130" s="33">
        <f>E93+E97+E106+E118+E124</f>
        <v>40901000</v>
      </c>
      <c r="F130" s="33">
        <f>F93+F97+F106+F118+F124</f>
        <v>53182000</v>
      </c>
      <c r="G130" s="33">
        <f>G93+G97+G106+G118+G124</f>
        <v>53182000</v>
      </c>
      <c r="H130" s="381">
        <f t="shared" si="8"/>
        <v>0</v>
      </c>
      <c r="I130" s="33">
        <f>I93+I97+I106+I118+I124</f>
        <v>53182000</v>
      </c>
      <c r="J130" s="33">
        <f>J93+J97+J106+J118+J124</f>
        <v>45590671</v>
      </c>
      <c r="K130" s="378">
        <f t="shared" ref="K130:K139" si="9">J130/I130</f>
        <v>0.85725754954683919</v>
      </c>
      <c r="L130" s="1"/>
    </row>
    <row r="131" spans="1:14" hidden="1" x14ac:dyDescent="0.25">
      <c r="A131" s="11">
        <v>98</v>
      </c>
      <c r="B131" s="12" t="s">
        <v>169</v>
      </c>
      <c r="C131" s="1" t="s">
        <v>113</v>
      </c>
      <c r="D131" s="381"/>
      <c r="E131" s="30"/>
      <c r="F131" s="30"/>
      <c r="G131" s="381"/>
      <c r="H131" s="381">
        <f t="shared" si="8"/>
        <v>0</v>
      </c>
      <c r="I131" s="381"/>
      <c r="J131" s="30"/>
      <c r="K131" s="378"/>
      <c r="L131" s="1"/>
    </row>
    <row r="132" spans="1:14" x14ac:dyDescent="0.25">
      <c r="A132" s="11">
        <v>99</v>
      </c>
      <c r="B132" s="12" t="s">
        <v>170</v>
      </c>
      <c r="C132" s="1" t="s">
        <v>148</v>
      </c>
      <c r="D132" s="381">
        <v>9477502</v>
      </c>
      <c r="E132" s="30">
        <v>0</v>
      </c>
      <c r="F132" s="30">
        <v>9695794</v>
      </c>
      <c r="G132" s="30">
        <v>9695794</v>
      </c>
      <c r="H132" s="381">
        <f t="shared" ref="H132" si="10">I132-G132</f>
        <v>-8756936</v>
      </c>
      <c r="I132" s="30">
        <v>938858</v>
      </c>
      <c r="J132" s="30">
        <v>938858</v>
      </c>
      <c r="K132" s="378">
        <f t="shared" ref="K132" si="11">J132/I132</f>
        <v>1</v>
      </c>
      <c r="L132" s="1"/>
    </row>
    <row r="133" spans="1:14" hidden="1" x14ac:dyDescent="0.25">
      <c r="A133" s="11">
        <v>100</v>
      </c>
      <c r="B133" s="12" t="s">
        <v>534</v>
      </c>
      <c r="C133" s="12" t="s">
        <v>535</v>
      </c>
      <c r="D133" s="381"/>
      <c r="E133" s="30"/>
      <c r="F133" s="30"/>
      <c r="G133" s="381"/>
      <c r="H133" s="381">
        <f t="shared" si="8"/>
        <v>0</v>
      </c>
      <c r="I133" s="381"/>
      <c r="J133" s="30"/>
      <c r="K133" s="378"/>
      <c r="L133" s="1"/>
    </row>
    <row r="134" spans="1:14" x14ac:dyDescent="0.25">
      <c r="A134" s="11">
        <v>101</v>
      </c>
      <c r="B134" s="12" t="s">
        <v>114</v>
      </c>
      <c r="C134" s="1" t="s">
        <v>115</v>
      </c>
      <c r="D134" s="381">
        <v>54355407</v>
      </c>
      <c r="E134" s="30">
        <v>69216449</v>
      </c>
      <c r="F134" s="30">
        <v>47874655</v>
      </c>
      <c r="G134" s="381">
        <v>47874655</v>
      </c>
      <c r="H134" s="381">
        <f t="shared" si="8"/>
        <v>32102137</v>
      </c>
      <c r="I134" s="381">
        <v>79976792</v>
      </c>
      <c r="J134" s="30">
        <v>79976792</v>
      </c>
      <c r="K134" s="378">
        <f t="shared" si="9"/>
        <v>1</v>
      </c>
      <c r="L134" s="375"/>
    </row>
    <row r="135" spans="1:14" x14ac:dyDescent="0.25">
      <c r="A135" s="11">
        <v>102</v>
      </c>
      <c r="B135" s="13" t="s">
        <v>171</v>
      </c>
      <c r="C135" s="2" t="s">
        <v>116</v>
      </c>
      <c r="D135" s="30">
        <f>D131+D132+D134</f>
        <v>63832909</v>
      </c>
      <c r="E135" s="30">
        <f>E131+E132+E134</f>
        <v>69216449</v>
      </c>
      <c r="F135" s="30">
        <f>+F134</f>
        <v>47874655</v>
      </c>
      <c r="G135" s="30">
        <f>+G134</f>
        <v>47874655</v>
      </c>
      <c r="H135" s="381">
        <f t="shared" si="8"/>
        <v>32102137</v>
      </c>
      <c r="I135" s="30">
        <f>+I134</f>
        <v>79976792</v>
      </c>
      <c r="J135" s="30">
        <f>+J134</f>
        <v>79976792</v>
      </c>
      <c r="K135" s="378">
        <f t="shared" si="9"/>
        <v>1</v>
      </c>
      <c r="L135" s="1"/>
    </row>
    <row r="136" spans="1:14" ht="15.75" x14ac:dyDescent="0.25">
      <c r="A136" s="11">
        <v>103</v>
      </c>
      <c r="B136" s="39" t="s">
        <v>199</v>
      </c>
      <c r="C136" s="5" t="s">
        <v>117</v>
      </c>
      <c r="D136" s="33">
        <f>D135</f>
        <v>63832909</v>
      </c>
      <c r="E136" s="33">
        <f>E135</f>
        <v>69216449</v>
      </c>
      <c r="F136" s="33">
        <f>F135+F132</f>
        <v>57570449</v>
      </c>
      <c r="G136" s="33">
        <f>G135+G132</f>
        <v>57570449</v>
      </c>
      <c r="H136" s="381">
        <f t="shared" si="8"/>
        <v>23345201</v>
      </c>
      <c r="I136" s="33">
        <f>I135+I132</f>
        <v>80915650</v>
      </c>
      <c r="J136" s="33">
        <f>J135+J132</f>
        <v>80915650</v>
      </c>
      <c r="K136" s="378">
        <f t="shared" si="9"/>
        <v>1</v>
      </c>
      <c r="L136" s="1"/>
    </row>
    <row r="137" spans="1:14" x14ac:dyDescent="0.25">
      <c r="A137" s="11"/>
      <c r="B137" s="12"/>
      <c r="C137" s="1"/>
      <c r="D137" s="381"/>
      <c r="E137" s="30"/>
      <c r="F137" s="30"/>
      <c r="G137" s="381"/>
      <c r="H137" s="381">
        <f t="shared" si="8"/>
        <v>0</v>
      </c>
      <c r="I137" s="381"/>
      <c r="J137" s="30"/>
      <c r="K137" s="378"/>
      <c r="L137" s="1"/>
    </row>
    <row r="138" spans="1:14" ht="15.75" x14ac:dyDescent="0.25">
      <c r="A138" s="11">
        <v>104</v>
      </c>
      <c r="B138" s="16" t="s">
        <v>149</v>
      </c>
      <c r="C138" s="7"/>
      <c r="D138" s="33">
        <f>D75+D82</f>
        <v>105600517</v>
      </c>
      <c r="E138" s="33">
        <f>E75+E82</f>
        <v>110117449</v>
      </c>
      <c r="F138" s="33">
        <f>F75+F82</f>
        <v>110752449</v>
      </c>
      <c r="G138" s="33">
        <f>G75+G82</f>
        <v>110752449</v>
      </c>
      <c r="H138" s="381">
        <f t="shared" si="8"/>
        <v>23345201</v>
      </c>
      <c r="I138" s="33">
        <f>I75+I82</f>
        <v>134097650</v>
      </c>
      <c r="J138" s="33">
        <f>J75+J82</f>
        <v>125132106</v>
      </c>
      <c r="K138" s="378">
        <f t="shared" si="9"/>
        <v>0.93314167697942507</v>
      </c>
      <c r="L138" s="375"/>
    </row>
    <row r="139" spans="1:14" ht="15.75" x14ac:dyDescent="0.25">
      <c r="A139" s="11">
        <v>105</v>
      </c>
      <c r="B139" s="16" t="s">
        <v>150</v>
      </c>
      <c r="C139" s="7"/>
      <c r="D139" s="33">
        <f>D130+D136</f>
        <v>105600517</v>
      </c>
      <c r="E139" s="33">
        <f>E130+E136</f>
        <v>110117449</v>
      </c>
      <c r="F139" s="33">
        <f>F130+F136</f>
        <v>110752449</v>
      </c>
      <c r="G139" s="33">
        <f>G130+G136</f>
        <v>110752449</v>
      </c>
      <c r="H139" s="381">
        <f t="shared" si="8"/>
        <v>23345201</v>
      </c>
      <c r="I139" s="33">
        <f>I130+I136</f>
        <v>134097650</v>
      </c>
      <c r="J139" s="33">
        <f>J130+J136</f>
        <v>126506321</v>
      </c>
      <c r="K139" s="378">
        <f t="shared" si="9"/>
        <v>0.9433895448577958</v>
      </c>
      <c r="L139" s="375"/>
      <c r="M139" s="34"/>
      <c r="N139" s="34"/>
    </row>
    <row r="140" spans="1:14" x14ac:dyDescent="0.25">
      <c r="A140" s="38"/>
      <c r="L140" s="34"/>
    </row>
    <row r="141" spans="1:14" x14ac:dyDescent="0.25">
      <c r="L141" s="34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</sheetData>
  <mergeCells count="12">
    <mergeCell ref="A3:B3"/>
    <mergeCell ref="A21:B21"/>
    <mergeCell ref="A47:B47"/>
    <mergeCell ref="A55:B55"/>
    <mergeCell ref="A99:B99"/>
    <mergeCell ref="A108:B108"/>
    <mergeCell ref="A120:B120"/>
    <mergeCell ref="A64:B64"/>
    <mergeCell ref="A69:B69"/>
    <mergeCell ref="A77:B77"/>
    <mergeCell ref="A84:B84"/>
    <mergeCell ref="A95:B95"/>
  </mergeCells>
  <pageMargins left="0.27559055118110237" right="0.27559055118110237" top="0.98425196850393704" bottom="0.27559055118110237" header="0.51181102362204722" footer="0.51181102362204722"/>
  <pageSetup paperSize="9" scale="64" fitToHeight="0" orientation="landscape" r:id="rId1"/>
  <headerFooter>
    <oddHeader>&amp;CKözségi Gondozási Központ&amp;R4. melléklet
I./2020. (I.27.) rendelet
Adatok: ezer 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4"/>
  <sheetViews>
    <sheetView topLeftCell="A21" zoomScaleNormal="100" workbookViewId="0">
      <selection activeCell="I4" sqref="I4"/>
    </sheetView>
  </sheetViews>
  <sheetFormatPr defaultRowHeight="15" x14ac:dyDescent="0.25"/>
  <cols>
    <col min="1" max="1" width="6.85546875" style="17" customWidth="1"/>
    <col min="2" max="2" width="42.140625" customWidth="1"/>
    <col min="3" max="3" width="6.7109375" bestFit="1" customWidth="1"/>
    <col min="4" max="4" width="13.85546875" customWidth="1"/>
    <col min="5" max="5" width="13.85546875" bestFit="1" customWidth="1"/>
    <col min="6" max="6" width="13.85546875" customWidth="1"/>
    <col min="7" max="7" width="14.28515625" customWidth="1"/>
    <col min="8" max="8" width="13.85546875" customWidth="1"/>
    <col min="9" max="9" width="14.28515625" customWidth="1"/>
    <col min="10" max="11" width="13.85546875" customWidth="1"/>
    <col min="12" max="12" width="48.42578125" bestFit="1" customWidth="1"/>
    <col min="13" max="13" width="15.140625" bestFit="1" customWidth="1"/>
  </cols>
  <sheetData>
    <row r="1" spans="1:12" s="21" customFormat="1" ht="47.25" x14ac:dyDescent="0.25">
      <c r="A1" s="9" t="s">
        <v>420</v>
      </c>
      <c r="B1" s="9" t="s">
        <v>0</v>
      </c>
      <c r="C1" s="20" t="s">
        <v>174</v>
      </c>
      <c r="D1" s="20" t="s">
        <v>571</v>
      </c>
      <c r="E1" s="20" t="s">
        <v>596</v>
      </c>
      <c r="F1" s="10" t="s">
        <v>611</v>
      </c>
      <c r="G1" s="10" t="s">
        <v>640</v>
      </c>
      <c r="H1" s="10" t="s">
        <v>612</v>
      </c>
      <c r="I1" s="10" t="s">
        <v>655</v>
      </c>
      <c r="J1" s="10" t="s">
        <v>656</v>
      </c>
      <c r="K1" s="10" t="s">
        <v>582</v>
      </c>
      <c r="L1" s="19" t="s">
        <v>584</v>
      </c>
    </row>
    <row r="2" spans="1:12" x14ac:dyDescent="0.25">
      <c r="A2" s="11"/>
      <c r="B2" s="12"/>
      <c r="C2" s="1"/>
      <c r="D2" s="1"/>
      <c r="E2" s="1"/>
      <c r="F2" s="1"/>
      <c r="G2" s="381"/>
      <c r="H2" s="1"/>
      <c r="I2" s="381"/>
      <c r="J2" s="1"/>
      <c r="K2" s="12"/>
      <c r="L2" s="1"/>
    </row>
    <row r="3" spans="1:12" x14ac:dyDescent="0.25">
      <c r="A3" s="499" t="s">
        <v>175</v>
      </c>
      <c r="B3" s="499"/>
      <c r="C3" s="1"/>
      <c r="D3" s="1"/>
      <c r="E3" s="1"/>
      <c r="F3" s="1"/>
      <c r="G3" s="381"/>
      <c r="H3" s="1"/>
      <c r="I3" s="381"/>
      <c r="J3" s="1"/>
      <c r="K3" s="12"/>
      <c r="L3" s="1"/>
    </row>
    <row r="4" spans="1:12" x14ac:dyDescent="0.25">
      <c r="A4" s="11">
        <v>1</v>
      </c>
      <c r="B4" s="12" t="s">
        <v>120</v>
      </c>
      <c r="C4" s="1" t="s">
        <v>2</v>
      </c>
      <c r="D4" s="381">
        <v>4706100</v>
      </c>
      <c r="E4" s="30">
        <v>2660400</v>
      </c>
      <c r="F4" s="30">
        <v>2933690</v>
      </c>
      <c r="G4" s="381">
        <v>2933690</v>
      </c>
      <c r="H4" s="393">
        <f t="shared" ref="H4:H63" si="0">+I4-G4</f>
        <v>69911</v>
      </c>
      <c r="I4" s="381">
        <v>3003601</v>
      </c>
      <c r="J4" s="30">
        <v>2991911</v>
      </c>
      <c r="K4" s="378">
        <f>J4/I4</f>
        <v>0.99610800502463548</v>
      </c>
      <c r="L4" s="1"/>
    </row>
    <row r="5" spans="1:12" hidden="1" x14ac:dyDescent="0.25">
      <c r="A5" s="11">
        <v>2</v>
      </c>
      <c r="B5" s="12" t="s">
        <v>546</v>
      </c>
      <c r="C5" s="1" t="s">
        <v>547</v>
      </c>
      <c r="D5" s="381"/>
      <c r="E5" s="30"/>
      <c r="F5" s="30"/>
      <c r="G5" s="381"/>
      <c r="H5" s="393">
        <f t="shared" si="0"/>
        <v>0</v>
      </c>
      <c r="I5" s="381"/>
      <c r="J5" s="30"/>
      <c r="K5" s="378"/>
      <c r="L5" s="1"/>
    </row>
    <row r="6" spans="1:12" hidden="1" x14ac:dyDescent="0.25">
      <c r="A6" s="11">
        <v>3</v>
      </c>
      <c r="B6" s="12" t="s">
        <v>121</v>
      </c>
      <c r="C6" s="1" t="s">
        <v>3</v>
      </c>
      <c r="D6" s="381"/>
      <c r="E6" s="30"/>
      <c r="F6" s="30"/>
      <c r="G6" s="381"/>
      <c r="H6" s="393">
        <f t="shared" si="0"/>
        <v>0</v>
      </c>
      <c r="I6" s="381"/>
      <c r="J6" s="30"/>
      <c r="K6" s="378"/>
      <c r="L6" s="1"/>
    </row>
    <row r="7" spans="1:12" hidden="1" x14ac:dyDescent="0.25">
      <c r="A7" s="11">
        <v>4</v>
      </c>
      <c r="B7" s="12" t="s">
        <v>4</v>
      </c>
      <c r="C7" s="1" t="s">
        <v>5</v>
      </c>
      <c r="D7" s="381"/>
      <c r="E7" s="30"/>
      <c r="F7" s="30"/>
      <c r="G7" s="381"/>
      <c r="H7" s="393">
        <f t="shared" si="0"/>
        <v>0</v>
      </c>
      <c r="I7" s="381"/>
      <c r="J7" s="30"/>
      <c r="K7" s="378"/>
      <c r="L7" s="1"/>
    </row>
    <row r="8" spans="1:12" hidden="1" x14ac:dyDescent="0.25">
      <c r="A8" s="11">
        <v>5</v>
      </c>
      <c r="B8" s="12" t="s">
        <v>6</v>
      </c>
      <c r="C8" s="1" t="s">
        <v>7</v>
      </c>
      <c r="D8" s="381"/>
      <c r="E8" s="30"/>
      <c r="F8" s="30"/>
      <c r="G8" s="381"/>
      <c r="H8" s="393">
        <f t="shared" si="0"/>
        <v>0</v>
      </c>
      <c r="I8" s="381"/>
      <c r="J8" s="30"/>
      <c r="K8" s="378"/>
      <c r="L8" s="1"/>
    </row>
    <row r="9" spans="1:12" x14ac:dyDescent="0.25">
      <c r="A9" s="11">
        <v>6</v>
      </c>
      <c r="B9" s="12" t="s">
        <v>8</v>
      </c>
      <c r="C9" s="12" t="s">
        <v>9</v>
      </c>
      <c r="D9" s="381">
        <v>223848</v>
      </c>
      <c r="E9" s="30">
        <v>72000</v>
      </c>
      <c r="F9" s="30"/>
      <c r="G9" s="381"/>
      <c r="H9" s="393">
        <f t="shared" si="0"/>
        <v>0</v>
      </c>
      <c r="I9" s="381"/>
      <c r="J9" s="30"/>
      <c r="K9" s="378"/>
      <c r="L9" s="1"/>
    </row>
    <row r="10" spans="1:12" hidden="1" x14ac:dyDescent="0.25">
      <c r="A10" s="11">
        <v>7</v>
      </c>
      <c r="B10" s="12" t="s">
        <v>122</v>
      </c>
      <c r="C10" s="1" t="s">
        <v>10</v>
      </c>
      <c r="D10" s="381"/>
      <c r="E10" s="30"/>
      <c r="F10" s="30"/>
      <c r="G10" s="381"/>
      <c r="H10" s="393">
        <f t="shared" si="0"/>
        <v>0</v>
      </c>
      <c r="I10" s="381"/>
      <c r="J10" s="30"/>
      <c r="K10" s="378"/>
      <c r="L10" s="1"/>
    </row>
    <row r="11" spans="1:12" x14ac:dyDescent="0.25">
      <c r="A11" s="11">
        <v>8</v>
      </c>
      <c r="B11" s="12" t="s">
        <v>123</v>
      </c>
      <c r="C11" s="1" t="s">
        <v>11</v>
      </c>
      <c r="D11" s="381">
        <v>156613</v>
      </c>
      <c r="E11" s="30">
        <v>0</v>
      </c>
      <c r="F11" s="30"/>
      <c r="G11" s="381"/>
      <c r="H11" s="393">
        <f t="shared" si="0"/>
        <v>0</v>
      </c>
      <c r="I11" s="381"/>
      <c r="J11" s="30"/>
      <c r="K11" s="378"/>
      <c r="L11" s="1"/>
    </row>
    <row r="12" spans="1:12" x14ac:dyDescent="0.25">
      <c r="A12" s="11">
        <v>9</v>
      </c>
      <c r="B12" s="13" t="s">
        <v>152</v>
      </c>
      <c r="C12" s="2" t="s">
        <v>12</v>
      </c>
      <c r="D12" s="383">
        <f>SUM(D4:D11)</f>
        <v>5086561</v>
      </c>
      <c r="E12" s="32">
        <f>SUM(E4:E11)</f>
        <v>2732400</v>
      </c>
      <c r="F12" s="32">
        <f>SUM(F4:F11)</f>
        <v>2933690</v>
      </c>
      <c r="G12" s="32">
        <f t="shared" ref="G12:J12" si="1">SUM(G4:G11)</f>
        <v>2933690</v>
      </c>
      <c r="H12" s="393">
        <f t="shared" si="0"/>
        <v>69911</v>
      </c>
      <c r="I12" s="32">
        <f t="shared" si="1"/>
        <v>3003601</v>
      </c>
      <c r="J12" s="32">
        <f t="shared" si="1"/>
        <v>2991911</v>
      </c>
      <c r="K12" s="378">
        <f t="shared" ref="K12:K40" si="2">J12/I12</f>
        <v>0.99610800502463548</v>
      </c>
      <c r="L12" s="1"/>
    </row>
    <row r="13" spans="1:12" hidden="1" x14ac:dyDescent="0.25">
      <c r="A13" s="11">
        <v>10</v>
      </c>
      <c r="B13" s="12" t="s">
        <v>124</v>
      </c>
      <c r="C13" s="1" t="s">
        <v>13</v>
      </c>
      <c r="D13" s="381"/>
      <c r="E13" s="30"/>
      <c r="F13" s="30"/>
      <c r="G13" s="381"/>
      <c r="H13" s="393">
        <f t="shared" si="0"/>
        <v>0</v>
      </c>
      <c r="I13" s="381"/>
      <c r="J13" s="30"/>
      <c r="K13" s="378"/>
      <c r="L13" s="1"/>
    </row>
    <row r="14" spans="1:12" x14ac:dyDescent="0.25">
      <c r="A14" s="11">
        <v>11</v>
      </c>
      <c r="B14" s="12" t="s">
        <v>14</v>
      </c>
      <c r="C14" s="1" t="s">
        <v>15</v>
      </c>
      <c r="D14" s="381">
        <v>996587</v>
      </c>
      <c r="E14" s="30"/>
      <c r="F14" s="30"/>
      <c r="G14" s="381"/>
      <c r="H14" s="393">
        <f t="shared" si="0"/>
        <v>0</v>
      </c>
      <c r="I14" s="381"/>
      <c r="J14" s="30"/>
      <c r="K14" s="378"/>
      <c r="L14" s="1"/>
    </row>
    <row r="15" spans="1:12" x14ac:dyDescent="0.25">
      <c r="A15" s="11">
        <v>12</v>
      </c>
      <c r="B15" s="12" t="s">
        <v>16</v>
      </c>
      <c r="C15" s="1" t="s">
        <v>17</v>
      </c>
      <c r="D15" s="381">
        <v>650000</v>
      </c>
      <c r="E15" s="30">
        <v>850000</v>
      </c>
      <c r="F15" s="30">
        <v>850000</v>
      </c>
      <c r="G15" s="30">
        <v>850000</v>
      </c>
      <c r="H15" s="393">
        <f t="shared" si="0"/>
        <v>172954</v>
      </c>
      <c r="I15" s="30">
        <v>1022954</v>
      </c>
      <c r="J15" s="30">
        <v>1022954</v>
      </c>
      <c r="K15" s="378">
        <f t="shared" si="2"/>
        <v>1</v>
      </c>
      <c r="L15" s="1" t="s">
        <v>632</v>
      </c>
    </row>
    <row r="16" spans="1:12" x14ac:dyDescent="0.25">
      <c r="A16" s="11">
        <v>13</v>
      </c>
      <c r="B16" s="13" t="s">
        <v>153</v>
      </c>
      <c r="C16" s="2" t="s">
        <v>18</v>
      </c>
      <c r="D16" s="383">
        <f>D13+D14+D15</f>
        <v>1646587</v>
      </c>
      <c r="E16" s="32">
        <f t="shared" ref="E16" si="3">E13+E14+E15</f>
        <v>850000</v>
      </c>
      <c r="F16" s="32">
        <f>F13+F14+F15</f>
        <v>850000</v>
      </c>
      <c r="G16" s="32">
        <f>G13+G14+G15</f>
        <v>850000</v>
      </c>
      <c r="H16" s="393">
        <f t="shared" si="0"/>
        <v>172954</v>
      </c>
      <c r="I16" s="32">
        <f t="shared" ref="I16:J16" si="4">I13+I14+I15</f>
        <v>1022954</v>
      </c>
      <c r="J16" s="32">
        <f t="shared" si="4"/>
        <v>1022954</v>
      </c>
      <c r="K16" s="378">
        <f t="shared" si="2"/>
        <v>1</v>
      </c>
      <c r="L16" s="1"/>
    </row>
    <row r="17" spans="1:13" x14ac:dyDescent="0.25">
      <c r="A17" s="17">
        <v>14</v>
      </c>
      <c r="B17" s="23" t="s">
        <v>176</v>
      </c>
      <c r="C17" s="3" t="s">
        <v>19</v>
      </c>
      <c r="D17" s="382">
        <f>D12+D16</f>
        <v>6733148</v>
      </c>
      <c r="E17" s="31">
        <f t="shared" ref="E17" si="5">E12+E16</f>
        <v>3582400</v>
      </c>
      <c r="F17" s="31">
        <f>F12+F16</f>
        <v>3783690</v>
      </c>
      <c r="G17" s="31">
        <f>G12+G16</f>
        <v>3783690</v>
      </c>
      <c r="H17" s="393">
        <f t="shared" si="0"/>
        <v>242865</v>
      </c>
      <c r="I17" s="31">
        <f t="shared" ref="I17:J17" si="6">I12+I16</f>
        <v>4026555</v>
      </c>
      <c r="J17" s="31">
        <f t="shared" si="6"/>
        <v>4014865</v>
      </c>
      <c r="K17" s="378">
        <f t="shared" si="2"/>
        <v>0.99709677379298189</v>
      </c>
      <c r="L17" s="1"/>
    </row>
    <row r="18" spans="1:13" x14ac:dyDescent="0.25">
      <c r="A18" s="11"/>
      <c r="B18" s="23"/>
      <c r="C18" s="1"/>
      <c r="D18" s="381"/>
      <c r="E18" s="1"/>
      <c r="F18" s="1"/>
      <c r="G18" s="381"/>
      <c r="H18" s="393">
        <f t="shared" si="0"/>
        <v>0</v>
      </c>
      <c r="I18" s="381"/>
      <c r="J18" s="1"/>
      <c r="K18" s="378"/>
      <c r="L18" s="1"/>
    </row>
    <row r="19" spans="1:13" x14ac:dyDescent="0.25">
      <c r="A19" s="11">
        <v>15</v>
      </c>
      <c r="B19" s="14" t="s">
        <v>603</v>
      </c>
      <c r="C19" s="3" t="s">
        <v>20</v>
      </c>
      <c r="D19" s="382">
        <v>1312964</v>
      </c>
      <c r="E19" s="31">
        <v>626920</v>
      </c>
      <c r="F19" s="31">
        <v>960969</v>
      </c>
      <c r="G19" s="382">
        <v>960969</v>
      </c>
      <c r="H19" s="393">
        <f t="shared" si="0"/>
        <v>-80000</v>
      </c>
      <c r="I19" s="382">
        <v>880969</v>
      </c>
      <c r="J19" s="31">
        <v>657349</v>
      </c>
      <c r="K19" s="378">
        <f t="shared" si="2"/>
        <v>0.74616586962764864</v>
      </c>
      <c r="L19" s="1"/>
    </row>
    <row r="20" spans="1:13" x14ac:dyDescent="0.25">
      <c r="A20" s="11"/>
      <c r="B20" s="14"/>
      <c r="C20" s="1"/>
      <c r="D20" s="381"/>
      <c r="E20" s="30"/>
      <c r="F20" s="30"/>
      <c r="G20" s="381"/>
      <c r="H20" s="393">
        <f t="shared" si="0"/>
        <v>0</v>
      </c>
      <c r="I20" s="381"/>
      <c r="J20" s="30"/>
      <c r="K20" s="378"/>
      <c r="L20" s="1"/>
    </row>
    <row r="21" spans="1:13" x14ac:dyDescent="0.25">
      <c r="A21" s="499" t="s">
        <v>177</v>
      </c>
      <c r="B21" s="499"/>
      <c r="C21" s="1"/>
      <c r="D21" s="381"/>
      <c r="E21" s="30"/>
      <c r="F21" s="30"/>
      <c r="G21" s="381"/>
      <c r="H21" s="393">
        <f t="shared" si="0"/>
        <v>0</v>
      </c>
      <c r="I21" s="381"/>
      <c r="J21" s="30"/>
      <c r="K21" s="378"/>
      <c r="L21" s="1"/>
    </row>
    <row r="22" spans="1:13" x14ac:dyDescent="0.25">
      <c r="A22" s="11">
        <v>16</v>
      </c>
      <c r="B22" s="12" t="s">
        <v>21</v>
      </c>
      <c r="C22" s="1" t="s">
        <v>22</v>
      </c>
      <c r="D22" s="381">
        <v>3000</v>
      </c>
      <c r="E22" s="30">
        <v>26000</v>
      </c>
      <c r="F22" s="30">
        <v>26000</v>
      </c>
      <c r="G22" s="30">
        <v>26000</v>
      </c>
      <c r="H22" s="393">
        <f t="shared" si="0"/>
        <v>-26000</v>
      </c>
      <c r="I22" s="30">
        <v>0</v>
      </c>
      <c r="J22" s="30"/>
      <c r="K22" s="378"/>
      <c r="L22" s="1"/>
    </row>
    <row r="23" spans="1:13" x14ac:dyDescent="0.25">
      <c r="A23" s="11">
        <v>17</v>
      </c>
      <c r="B23" s="12" t="s">
        <v>23</v>
      </c>
      <c r="C23" s="1" t="s">
        <v>24</v>
      </c>
      <c r="D23" s="381">
        <v>397000</v>
      </c>
      <c r="E23" s="30">
        <v>370000</v>
      </c>
      <c r="F23" s="30">
        <v>370000</v>
      </c>
      <c r="G23" s="381">
        <v>570000</v>
      </c>
      <c r="H23" s="393">
        <f t="shared" si="0"/>
        <v>0</v>
      </c>
      <c r="I23" s="381">
        <v>570000</v>
      </c>
      <c r="J23" s="30">
        <v>548629</v>
      </c>
      <c r="K23" s="378">
        <f t="shared" si="2"/>
        <v>0.9625070175438597</v>
      </c>
      <c r="L23" s="374" t="s">
        <v>681</v>
      </c>
    </row>
    <row r="24" spans="1:13" x14ac:dyDescent="0.25">
      <c r="A24" s="11">
        <v>18</v>
      </c>
      <c r="B24" s="13" t="s">
        <v>157</v>
      </c>
      <c r="C24" s="2" t="s">
        <v>25</v>
      </c>
      <c r="D24" s="383">
        <f>D22+D23</f>
        <v>400000</v>
      </c>
      <c r="E24" s="32">
        <f t="shared" ref="E24" si="7">E22+E23</f>
        <v>396000</v>
      </c>
      <c r="F24" s="32">
        <f>+F22+F23</f>
        <v>396000</v>
      </c>
      <c r="G24" s="32">
        <f t="shared" ref="G24" si="8">+G22+G23</f>
        <v>596000</v>
      </c>
      <c r="H24" s="393">
        <f t="shared" si="0"/>
        <v>-26000</v>
      </c>
      <c r="I24" s="32">
        <f>+I22+I23</f>
        <v>570000</v>
      </c>
      <c r="J24" s="32">
        <f>+J22+J23</f>
        <v>548629</v>
      </c>
      <c r="K24" s="378">
        <f t="shared" si="2"/>
        <v>0.9625070175438597</v>
      </c>
      <c r="L24" s="1"/>
    </row>
    <row r="25" spans="1:13" hidden="1" x14ac:dyDescent="0.25">
      <c r="A25" s="11">
        <v>19</v>
      </c>
      <c r="B25" s="12" t="s">
        <v>26</v>
      </c>
      <c r="C25" s="1" t="s">
        <v>27</v>
      </c>
      <c r="D25" s="381"/>
      <c r="E25" s="30">
        <v>0</v>
      </c>
      <c r="F25" s="30"/>
      <c r="G25" s="381"/>
      <c r="H25" s="393">
        <f t="shared" si="0"/>
        <v>0</v>
      </c>
      <c r="I25" s="381"/>
      <c r="J25" s="30"/>
      <c r="K25" s="378"/>
      <c r="L25" s="1"/>
    </row>
    <row r="26" spans="1:13" x14ac:dyDescent="0.25">
      <c r="A26" s="11">
        <v>20</v>
      </c>
      <c r="B26" s="12" t="s">
        <v>28</v>
      </c>
      <c r="C26" s="1" t="s">
        <v>29</v>
      </c>
      <c r="D26" s="381">
        <v>320000</v>
      </c>
      <c r="E26" s="30">
        <v>162000</v>
      </c>
      <c r="F26" s="30">
        <v>162000</v>
      </c>
      <c r="G26" s="30">
        <v>162000</v>
      </c>
      <c r="H26" s="393">
        <f t="shared" si="0"/>
        <v>-32954</v>
      </c>
      <c r="I26" s="30">
        <v>129046</v>
      </c>
      <c r="J26" s="30">
        <v>48777</v>
      </c>
      <c r="K26" s="378">
        <f t="shared" si="2"/>
        <v>0.37798149497078559</v>
      </c>
      <c r="L26" s="1" t="s">
        <v>423</v>
      </c>
    </row>
    <row r="27" spans="1:13" x14ac:dyDescent="0.25">
      <c r="A27" s="11">
        <v>21</v>
      </c>
      <c r="B27" s="13" t="s">
        <v>158</v>
      </c>
      <c r="C27" s="2" t="s">
        <v>30</v>
      </c>
      <c r="D27" s="383">
        <f>D25+D26</f>
        <v>320000</v>
      </c>
      <c r="E27" s="32">
        <f t="shared" ref="E27" si="9">E25+E26</f>
        <v>162000</v>
      </c>
      <c r="F27" s="32">
        <f>+F26+F25</f>
        <v>162000</v>
      </c>
      <c r="G27" s="32">
        <f>+G26+G25</f>
        <v>162000</v>
      </c>
      <c r="H27" s="393">
        <f t="shared" si="0"/>
        <v>-32954</v>
      </c>
      <c r="I27" s="32">
        <f>+I26+I25</f>
        <v>129046</v>
      </c>
      <c r="J27" s="32">
        <f>+J26+J25</f>
        <v>48777</v>
      </c>
      <c r="K27" s="378">
        <f t="shared" si="2"/>
        <v>0.37798149497078559</v>
      </c>
      <c r="L27" s="1"/>
    </row>
    <row r="28" spans="1:13" x14ac:dyDescent="0.25">
      <c r="A28" s="11">
        <v>22</v>
      </c>
      <c r="B28" s="12" t="s">
        <v>31</v>
      </c>
      <c r="C28" s="1" t="s">
        <v>32</v>
      </c>
      <c r="D28" s="381">
        <v>2400000</v>
      </c>
      <c r="E28" s="30">
        <v>2600000</v>
      </c>
      <c r="F28" s="30">
        <v>3000000</v>
      </c>
      <c r="G28" s="381">
        <v>3010000</v>
      </c>
      <c r="H28" s="393">
        <f t="shared" si="0"/>
        <v>429270</v>
      </c>
      <c r="I28" s="381">
        <v>3439270</v>
      </c>
      <c r="J28" s="30">
        <v>3439269</v>
      </c>
      <c r="K28" s="378">
        <f t="shared" si="2"/>
        <v>0.99999970924062376</v>
      </c>
      <c r="L28" s="1" t="s">
        <v>682</v>
      </c>
      <c r="M28" s="34"/>
    </row>
    <row r="29" spans="1:13" hidden="1" x14ac:dyDescent="0.25">
      <c r="A29" s="11">
        <v>23</v>
      </c>
      <c r="B29" s="12" t="s">
        <v>119</v>
      </c>
      <c r="C29" s="1" t="s">
        <v>33</v>
      </c>
      <c r="D29" s="381"/>
      <c r="E29" s="30">
        <v>0</v>
      </c>
      <c r="F29" s="30"/>
      <c r="G29" s="381"/>
      <c r="H29" s="393">
        <f t="shared" si="0"/>
        <v>0</v>
      </c>
      <c r="I29" s="381"/>
      <c r="J29" s="30"/>
      <c r="K29" s="378"/>
      <c r="L29" s="1"/>
    </row>
    <row r="30" spans="1:13" x14ac:dyDescent="0.25">
      <c r="A30" s="11">
        <v>24</v>
      </c>
      <c r="B30" s="12" t="s">
        <v>34</v>
      </c>
      <c r="C30" s="1" t="s">
        <v>35</v>
      </c>
      <c r="D30" s="381">
        <v>100000</v>
      </c>
      <c r="E30" s="30">
        <v>100000</v>
      </c>
      <c r="F30" s="30">
        <v>100000</v>
      </c>
      <c r="G30" s="381">
        <v>100000</v>
      </c>
      <c r="H30" s="393">
        <f t="shared" si="0"/>
        <v>300000</v>
      </c>
      <c r="I30" s="381">
        <v>400000</v>
      </c>
      <c r="J30" s="30">
        <v>393758</v>
      </c>
      <c r="K30" s="378">
        <f t="shared" si="2"/>
        <v>0.98439500000000002</v>
      </c>
      <c r="L30" s="1" t="s">
        <v>683</v>
      </c>
    </row>
    <row r="31" spans="1:13" hidden="1" x14ac:dyDescent="0.25">
      <c r="A31" s="11">
        <v>25</v>
      </c>
      <c r="B31" s="12" t="s">
        <v>125</v>
      </c>
      <c r="C31" s="1" t="s">
        <v>36</v>
      </c>
      <c r="D31" s="381"/>
      <c r="E31" s="30"/>
      <c r="F31" s="30"/>
      <c r="G31" s="381"/>
      <c r="H31" s="393">
        <f t="shared" si="0"/>
        <v>0</v>
      </c>
      <c r="I31" s="381"/>
      <c r="J31" s="30"/>
      <c r="K31" s="378"/>
      <c r="L31" s="1"/>
    </row>
    <row r="32" spans="1:13" ht="45" x14ac:dyDescent="0.25">
      <c r="A32" s="11">
        <v>26</v>
      </c>
      <c r="B32" s="12" t="s">
        <v>126</v>
      </c>
      <c r="C32" s="1" t="s">
        <v>37</v>
      </c>
      <c r="D32" s="381">
        <v>3406794</v>
      </c>
      <c r="E32" s="30">
        <v>4100000</v>
      </c>
      <c r="F32" s="30">
        <v>2100000</v>
      </c>
      <c r="G32" s="381">
        <v>2100000</v>
      </c>
      <c r="H32" s="393">
        <f t="shared" si="0"/>
        <v>-1574827</v>
      </c>
      <c r="I32" s="381">
        <v>525173</v>
      </c>
      <c r="J32" s="30">
        <v>525173</v>
      </c>
      <c r="K32" s="378">
        <f t="shared" si="2"/>
        <v>1</v>
      </c>
      <c r="L32" s="374" t="s">
        <v>684</v>
      </c>
      <c r="M32" s="456"/>
    </row>
    <row r="33" spans="1:12" x14ac:dyDescent="0.25">
      <c r="A33" s="11">
        <v>27</v>
      </c>
      <c r="B33" s="13" t="s">
        <v>159</v>
      </c>
      <c r="C33" s="2" t="s">
        <v>38</v>
      </c>
      <c r="D33" s="383">
        <f>D28+D29+D30+D31+D32</f>
        <v>5906794</v>
      </c>
      <c r="E33" s="32">
        <f t="shared" ref="E33" si="10">E28+E29+E30+E31+E32</f>
        <v>6800000</v>
      </c>
      <c r="F33" s="32">
        <f>+F32+F31+F30+F29+F28</f>
        <v>5200000</v>
      </c>
      <c r="G33" s="32">
        <f>+G32+G31+G30+G29+G28</f>
        <v>5210000</v>
      </c>
      <c r="H33" s="393">
        <f t="shared" si="0"/>
        <v>-845557</v>
      </c>
      <c r="I33" s="32">
        <f>+I32+I31+I30+I29+I28</f>
        <v>4364443</v>
      </c>
      <c r="J33" s="32">
        <f>+J32+J31+J30+J29+J28</f>
        <v>4358200</v>
      </c>
      <c r="K33" s="378">
        <f t="shared" si="2"/>
        <v>0.99856957691966652</v>
      </c>
      <c r="L33" s="1"/>
    </row>
    <row r="34" spans="1:12" x14ac:dyDescent="0.25">
      <c r="A34" s="11">
        <v>28</v>
      </c>
      <c r="B34" s="12" t="s">
        <v>39</v>
      </c>
      <c r="C34" s="1" t="s">
        <v>40</v>
      </c>
      <c r="D34" s="381"/>
      <c r="E34" s="30"/>
      <c r="F34" s="30">
        <v>72000</v>
      </c>
      <c r="G34" s="381">
        <v>72000</v>
      </c>
      <c r="H34" s="393">
        <f t="shared" si="0"/>
        <v>0</v>
      </c>
      <c r="I34" s="381">
        <v>72000</v>
      </c>
      <c r="J34" s="30">
        <v>50040</v>
      </c>
      <c r="K34" s="378">
        <f t="shared" si="2"/>
        <v>0.69499999999999995</v>
      </c>
      <c r="L34" s="1" t="s">
        <v>631</v>
      </c>
    </row>
    <row r="35" spans="1:12" x14ac:dyDescent="0.25">
      <c r="A35" s="11">
        <v>29</v>
      </c>
      <c r="B35" s="13" t="s">
        <v>160</v>
      </c>
      <c r="C35" s="2" t="s">
        <v>41</v>
      </c>
      <c r="D35" s="381"/>
      <c r="E35" s="32"/>
      <c r="F35" s="32">
        <f>+F34</f>
        <v>72000</v>
      </c>
      <c r="G35" s="32">
        <f>+G34</f>
        <v>72000</v>
      </c>
      <c r="H35" s="393">
        <f t="shared" si="0"/>
        <v>0</v>
      </c>
      <c r="I35" s="32">
        <f>+I34</f>
        <v>72000</v>
      </c>
      <c r="J35" s="32">
        <f>+J34</f>
        <v>50040</v>
      </c>
      <c r="K35" s="378">
        <f t="shared" si="2"/>
        <v>0.69499999999999995</v>
      </c>
      <c r="L35" s="1"/>
    </row>
    <row r="36" spans="1:12" x14ac:dyDescent="0.25">
      <c r="A36" s="11">
        <v>30</v>
      </c>
      <c r="B36" s="15" t="s">
        <v>42</v>
      </c>
      <c r="C36" s="4" t="s">
        <v>43</v>
      </c>
      <c r="D36" s="381">
        <v>1400000</v>
      </c>
      <c r="E36" s="30">
        <v>1400000</v>
      </c>
      <c r="F36" s="30">
        <v>1235000</v>
      </c>
      <c r="G36" s="381">
        <v>1235000</v>
      </c>
      <c r="H36" s="393">
        <f t="shared" si="0"/>
        <v>90591</v>
      </c>
      <c r="I36" s="381">
        <v>1325591</v>
      </c>
      <c r="J36" s="30">
        <v>1187653</v>
      </c>
      <c r="K36" s="378">
        <f t="shared" si="2"/>
        <v>0.89594226273413147</v>
      </c>
      <c r="L36" s="1"/>
    </row>
    <row r="37" spans="1:12" hidden="1" x14ac:dyDescent="0.25">
      <c r="A37" s="11">
        <v>31</v>
      </c>
      <c r="B37" s="15" t="s">
        <v>127</v>
      </c>
      <c r="C37" s="4" t="s">
        <v>44</v>
      </c>
      <c r="D37" s="381"/>
      <c r="E37" s="30"/>
      <c r="F37" s="30"/>
      <c r="G37" s="381"/>
      <c r="H37" s="393">
        <f t="shared" si="0"/>
        <v>0</v>
      </c>
      <c r="I37" s="381"/>
      <c r="J37" s="30"/>
      <c r="K37" s="378"/>
      <c r="L37" s="1"/>
    </row>
    <row r="38" spans="1:12" x14ac:dyDescent="0.25">
      <c r="A38" s="11">
        <v>32</v>
      </c>
      <c r="B38" s="15" t="s">
        <v>162</v>
      </c>
      <c r="C38" s="1" t="s">
        <v>161</v>
      </c>
      <c r="D38" s="381">
        <v>1000</v>
      </c>
      <c r="E38" s="30">
        <v>1000</v>
      </c>
      <c r="F38" s="30">
        <v>1000</v>
      </c>
      <c r="G38" s="30">
        <v>1000</v>
      </c>
      <c r="H38" s="393">
        <f t="shared" si="0"/>
        <v>-1000</v>
      </c>
      <c r="I38" s="30">
        <v>0</v>
      </c>
      <c r="J38" s="30">
        <v>0</v>
      </c>
      <c r="K38" s="378"/>
      <c r="L38" s="1" t="s">
        <v>556</v>
      </c>
    </row>
    <row r="39" spans="1:12" x14ac:dyDescent="0.25">
      <c r="A39" s="11">
        <v>33</v>
      </c>
      <c r="B39" s="13" t="s">
        <v>163</v>
      </c>
      <c r="C39" s="2" t="s">
        <v>45</v>
      </c>
      <c r="D39" s="383">
        <f>D36+D37+D38</f>
        <v>1401000</v>
      </c>
      <c r="E39" s="383">
        <f>E36+E37+E38</f>
        <v>1401000</v>
      </c>
      <c r="F39" s="383">
        <f>F36+F37+F38</f>
        <v>1236000</v>
      </c>
      <c r="G39" s="383">
        <f t="shared" ref="G39:J39" si="11">G36+G37+G38</f>
        <v>1236000</v>
      </c>
      <c r="H39" s="393">
        <f t="shared" si="0"/>
        <v>89591</v>
      </c>
      <c r="I39" s="383">
        <f t="shared" ref="I39" si="12">I36+I37+I38</f>
        <v>1325591</v>
      </c>
      <c r="J39" s="383">
        <f t="shared" si="11"/>
        <v>1187653</v>
      </c>
      <c r="K39" s="378">
        <f t="shared" si="2"/>
        <v>0.89594226273413147</v>
      </c>
      <c r="L39" s="1"/>
    </row>
    <row r="40" spans="1:12" x14ac:dyDescent="0.25">
      <c r="A40" s="11">
        <v>34</v>
      </c>
      <c r="B40" s="23" t="s">
        <v>179</v>
      </c>
      <c r="C40" s="3" t="s">
        <v>46</v>
      </c>
      <c r="D40" s="382">
        <f>D24+D27+D33+D35+D39</f>
        <v>8027794</v>
      </c>
      <c r="E40" s="31">
        <f>E24+E27+E33+E35+E39</f>
        <v>8759000</v>
      </c>
      <c r="F40" s="31">
        <f>+F39+F35+F33+F24+F27</f>
        <v>7066000</v>
      </c>
      <c r="G40" s="31">
        <f>+G39+G35+G33+G24+G27</f>
        <v>7276000</v>
      </c>
      <c r="H40" s="393">
        <f t="shared" si="0"/>
        <v>-814920</v>
      </c>
      <c r="I40" s="31">
        <f>+I39+I35+I33+I24+I27</f>
        <v>6461080</v>
      </c>
      <c r="J40" s="31">
        <f>+J39+J35+J33+J24+J27</f>
        <v>6193299</v>
      </c>
      <c r="K40" s="378">
        <f t="shared" si="2"/>
        <v>0.95855476174261889</v>
      </c>
      <c r="L40" s="1"/>
    </row>
    <row r="41" spans="1:12" hidden="1" x14ac:dyDescent="0.25">
      <c r="A41" s="11"/>
      <c r="B41" s="23"/>
      <c r="C41" s="1"/>
      <c r="D41" s="381"/>
      <c r="E41" s="1"/>
      <c r="F41" s="1"/>
      <c r="G41" s="381"/>
      <c r="H41" s="393">
        <f t="shared" si="0"/>
        <v>0</v>
      </c>
      <c r="I41" s="381"/>
      <c r="J41" s="1"/>
      <c r="K41" s="378"/>
      <c r="L41" s="1"/>
    </row>
    <row r="42" spans="1:12" hidden="1" x14ac:dyDescent="0.25">
      <c r="A42" s="461" t="s">
        <v>180</v>
      </c>
      <c r="B42" s="40"/>
      <c r="C42" s="1"/>
      <c r="D42" s="381"/>
      <c r="E42" s="1"/>
      <c r="F42" s="1"/>
      <c r="G42" s="381"/>
      <c r="H42" s="393">
        <f t="shared" si="0"/>
        <v>0</v>
      </c>
      <c r="I42" s="381"/>
      <c r="J42" s="1"/>
      <c r="K42" s="378"/>
      <c r="L42" s="1"/>
    </row>
    <row r="43" spans="1:12" hidden="1" x14ac:dyDescent="0.25">
      <c r="A43" s="11">
        <v>35</v>
      </c>
      <c r="B43" s="13" t="s">
        <v>128</v>
      </c>
      <c r="C43" s="2" t="s">
        <v>47</v>
      </c>
      <c r="D43" s="381"/>
      <c r="E43" s="30"/>
      <c r="F43" s="30"/>
      <c r="G43" s="381"/>
      <c r="H43" s="393">
        <f t="shared" si="0"/>
        <v>0</v>
      </c>
      <c r="I43" s="381"/>
      <c r="J43" s="30"/>
      <c r="K43" s="378"/>
      <c r="L43" s="1"/>
    </row>
    <row r="44" spans="1:12" hidden="1" x14ac:dyDescent="0.25">
      <c r="A44" s="11">
        <v>36</v>
      </c>
      <c r="B44" s="13" t="s">
        <v>129</v>
      </c>
      <c r="C44" s="2" t="s">
        <v>48</v>
      </c>
      <c r="D44" s="381"/>
      <c r="E44" s="30"/>
      <c r="F44" s="30"/>
      <c r="G44" s="381"/>
      <c r="H44" s="393">
        <f t="shared" si="0"/>
        <v>0</v>
      </c>
      <c r="I44" s="381"/>
      <c r="J44" s="30"/>
      <c r="K44" s="378"/>
      <c r="L44" s="1"/>
    </row>
    <row r="45" spans="1:12" hidden="1" x14ac:dyDescent="0.25">
      <c r="A45" s="11">
        <v>37</v>
      </c>
      <c r="B45" s="23" t="s">
        <v>181</v>
      </c>
      <c r="C45" s="3" t="s">
        <v>49</v>
      </c>
      <c r="D45" s="381"/>
      <c r="E45" s="31"/>
      <c r="F45" s="31"/>
      <c r="G45" s="381"/>
      <c r="H45" s="393">
        <f t="shared" si="0"/>
        <v>0</v>
      </c>
      <c r="I45" s="381"/>
      <c r="J45" s="31"/>
      <c r="K45" s="378"/>
      <c r="L45" s="1"/>
    </row>
    <row r="46" spans="1:12" hidden="1" x14ac:dyDescent="0.25">
      <c r="A46" s="11"/>
      <c r="B46" s="23"/>
      <c r="C46" s="1"/>
      <c r="D46" s="381"/>
      <c r="E46" s="1"/>
      <c r="F46" s="1"/>
      <c r="G46" s="381"/>
      <c r="H46" s="393">
        <f t="shared" si="0"/>
        <v>0</v>
      </c>
      <c r="I46" s="381"/>
      <c r="J46" s="1"/>
      <c r="K46" s="378"/>
      <c r="L46" s="1"/>
    </row>
    <row r="47" spans="1:12" hidden="1" x14ac:dyDescent="0.25">
      <c r="A47" s="499" t="s">
        <v>182</v>
      </c>
      <c r="B47" s="499"/>
      <c r="C47" s="1"/>
      <c r="D47" s="381"/>
      <c r="E47" s="1"/>
      <c r="F47" s="1"/>
      <c r="G47" s="381"/>
      <c r="H47" s="393">
        <f t="shared" si="0"/>
        <v>0</v>
      </c>
      <c r="I47" s="381"/>
      <c r="J47" s="1"/>
      <c r="K47" s="378"/>
      <c r="L47" s="1"/>
    </row>
    <row r="48" spans="1:12" hidden="1" x14ac:dyDescent="0.25">
      <c r="A48" s="11">
        <v>38</v>
      </c>
      <c r="B48" s="15" t="s">
        <v>50</v>
      </c>
      <c r="C48" s="4" t="s">
        <v>51</v>
      </c>
      <c r="D48" s="381"/>
      <c r="E48" s="30"/>
      <c r="F48" s="30"/>
      <c r="G48" s="381"/>
      <c r="H48" s="393">
        <f t="shared" si="0"/>
        <v>0</v>
      </c>
      <c r="I48" s="381"/>
      <c r="J48" s="30"/>
      <c r="K48" s="378"/>
      <c r="L48" s="1"/>
    </row>
    <row r="49" spans="1:12" hidden="1" x14ac:dyDescent="0.25">
      <c r="A49" s="11">
        <v>39</v>
      </c>
      <c r="B49" s="15" t="s">
        <v>154</v>
      </c>
      <c r="C49" s="4" t="s">
        <v>51</v>
      </c>
      <c r="D49" s="381"/>
      <c r="E49" s="30"/>
      <c r="F49" s="30"/>
      <c r="G49" s="381"/>
      <c r="H49" s="393">
        <f t="shared" si="0"/>
        <v>0</v>
      </c>
      <c r="I49" s="381"/>
      <c r="J49" s="30"/>
      <c r="K49" s="378"/>
      <c r="L49" s="1"/>
    </row>
    <row r="50" spans="1:12" hidden="1" x14ac:dyDescent="0.25">
      <c r="A50" s="11">
        <v>40</v>
      </c>
      <c r="B50" s="15" t="s">
        <v>130</v>
      </c>
      <c r="C50" s="4" t="s">
        <v>52</v>
      </c>
      <c r="D50" s="381"/>
      <c r="E50" s="30"/>
      <c r="F50" s="30"/>
      <c r="G50" s="381"/>
      <c r="H50" s="393">
        <f t="shared" si="0"/>
        <v>0</v>
      </c>
      <c r="I50" s="381"/>
      <c r="J50" s="30"/>
      <c r="K50" s="378"/>
      <c r="L50" s="1"/>
    </row>
    <row r="51" spans="1:12" hidden="1" x14ac:dyDescent="0.25">
      <c r="A51" s="11">
        <v>41</v>
      </c>
      <c r="B51" s="15" t="s">
        <v>131</v>
      </c>
      <c r="C51" s="1" t="s">
        <v>53</v>
      </c>
      <c r="D51" s="381"/>
      <c r="E51" s="30"/>
      <c r="F51" s="30"/>
      <c r="G51" s="381"/>
      <c r="H51" s="393">
        <f t="shared" si="0"/>
        <v>0</v>
      </c>
      <c r="I51" s="381"/>
      <c r="J51" s="30"/>
      <c r="K51" s="378"/>
      <c r="L51" s="1"/>
    </row>
    <row r="52" spans="1:12" hidden="1" x14ac:dyDescent="0.25">
      <c r="A52" s="11">
        <v>42</v>
      </c>
      <c r="B52" s="15" t="s">
        <v>54</v>
      </c>
      <c r="C52" s="1" t="s">
        <v>55</v>
      </c>
      <c r="D52" s="381"/>
      <c r="E52" s="30"/>
      <c r="F52" s="30"/>
      <c r="G52" s="381"/>
      <c r="H52" s="393">
        <f t="shared" si="0"/>
        <v>0</v>
      </c>
      <c r="I52" s="381"/>
      <c r="J52" s="30"/>
      <c r="K52" s="378"/>
      <c r="L52" s="1"/>
    </row>
    <row r="53" spans="1:12" hidden="1" x14ac:dyDescent="0.25">
      <c r="A53" s="11">
        <v>43</v>
      </c>
      <c r="B53" s="23" t="s">
        <v>183</v>
      </c>
      <c r="C53" s="3" t="s">
        <v>56</v>
      </c>
      <c r="D53" s="381"/>
      <c r="E53" s="30"/>
      <c r="F53" s="30"/>
      <c r="G53" s="381"/>
      <c r="H53" s="393">
        <f t="shared" si="0"/>
        <v>0</v>
      </c>
      <c r="I53" s="381"/>
      <c r="J53" s="30"/>
      <c r="K53" s="378"/>
      <c r="L53" s="1"/>
    </row>
    <row r="54" spans="1:12" hidden="1" x14ac:dyDescent="0.25">
      <c r="A54" s="11"/>
      <c r="B54" s="23"/>
      <c r="C54" s="1"/>
      <c r="D54" s="381"/>
      <c r="E54" s="1"/>
      <c r="F54" s="1"/>
      <c r="G54" s="381"/>
      <c r="H54" s="393">
        <f t="shared" si="0"/>
        <v>0</v>
      </c>
      <c r="I54" s="381"/>
      <c r="J54" s="1"/>
      <c r="K54" s="378"/>
      <c r="L54" s="1"/>
    </row>
    <row r="55" spans="1:12" x14ac:dyDescent="0.25">
      <c r="A55" s="499" t="s">
        <v>184</v>
      </c>
      <c r="B55" s="499"/>
      <c r="C55" s="1"/>
      <c r="D55" s="381"/>
      <c r="E55" s="1"/>
      <c r="F55" s="1"/>
      <c r="G55" s="381"/>
      <c r="H55" s="393">
        <f t="shared" si="0"/>
        <v>0</v>
      </c>
      <c r="I55" s="381"/>
      <c r="J55" s="1"/>
      <c r="K55" s="378"/>
      <c r="L55" s="1"/>
    </row>
    <row r="56" spans="1:12" hidden="1" x14ac:dyDescent="0.25">
      <c r="A56" s="11">
        <v>44</v>
      </c>
      <c r="B56" s="338" t="s">
        <v>657</v>
      </c>
      <c r="C56" s="15" t="s">
        <v>658</v>
      </c>
      <c r="D56" s="381"/>
      <c r="E56" s="1"/>
      <c r="F56" s="1"/>
      <c r="G56" s="381"/>
      <c r="H56" s="393"/>
      <c r="I56" s="381"/>
      <c r="J56" s="1"/>
      <c r="K56" s="378"/>
      <c r="L56" s="1"/>
    </row>
    <row r="57" spans="1:12" hidden="1" x14ac:dyDescent="0.25">
      <c r="A57" s="11">
        <v>45</v>
      </c>
      <c r="B57" s="13" t="s">
        <v>132</v>
      </c>
      <c r="C57" s="2" t="s">
        <v>57</v>
      </c>
      <c r="D57" s="381"/>
      <c r="E57" s="32"/>
      <c r="F57" s="32"/>
      <c r="G57" s="381"/>
      <c r="H57" s="393">
        <f t="shared" si="0"/>
        <v>0</v>
      </c>
      <c r="I57" s="381"/>
      <c r="J57" s="32"/>
      <c r="K57" s="378"/>
      <c r="L57" s="1"/>
    </row>
    <row r="58" spans="1:12" hidden="1" x14ac:dyDescent="0.25">
      <c r="A58" s="11">
        <v>46</v>
      </c>
      <c r="B58" s="13" t="s">
        <v>58</v>
      </c>
      <c r="C58" s="2" t="s">
        <v>59</v>
      </c>
      <c r="D58" s="381"/>
      <c r="E58" s="32"/>
      <c r="F58" s="32"/>
      <c r="G58" s="381"/>
      <c r="H58" s="393">
        <f t="shared" si="0"/>
        <v>0</v>
      </c>
      <c r="I58" s="381"/>
      <c r="J58" s="32"/>
      <c r="K58" s="378"/>
      <c r="L58" s="1"/>
    </row>
    <row r="59" spans="1:12" x14ac:dyDescent="0.25">
      <c r="A59" s="11">
        <v>47</v>
      </c>
      <c r="B59" s="13" t="s">
        <v>60</v>
      </c>
      <c r="C59" s="2" t="s">
        <v>61</v>
      </c>
      <c r="D59" s="381">
        <v>5157</v>
      </c>
      <c r="E59" s="32"/>
      <c r="F59" s="32"/>
      <c r="G59" s="381"/>
      <c r="H59" s="393">
        <f t="shared" si="0"/>
        <v>0</v>
      </c>
      <c r="I59" s="381"/>
      <c r="J59" s="32"/>
      <c r="K59" s="378"/>
      <c r="L59" s="1"/>
    </row>
    <row r="60" spans="1:12" hidden="1" x14ac:dyDescent="0.25">
      <c r="A60" s="11">
        <v>48</v>
      </c>
      <c r="B60" s="13" t="s">
        <v>62</v>
      </c>
      <c r="C60" s="2" t="s">
        <v>63</v>
      </c>
      <c r="D60" s="381"/>
      <c r="E60" s="32"/>
      <c r="F60" s="32"/>
      <c r="G60" s="381"/>
      <c r="H60" s="393">
        <f t="shared" si="0"/>
        <v>0</v>
      </c>
      <c r="I60" s="381"/>
      <c r="J60" s="32"/>
      <c r="K60" s="378"/>
      <c r="L60" s="1"/>
    </row>
    <row r="61" spans="1:12" x14ac:dyDescent="0.25">
      <c r="A61" s="11">
        <v>49</v>
      </c>
      <c r="B61" s="13" t="s">
        <v>64</v>
      </c>
      <c r="C61" s="2" t="s">
        <v>65</v>
      </c>
      <c r="D61" s="381">
        <v>1393</v>
      </c>
      <c r="E61" s="32"/>
      <c r="F61" s="32"/>
      <c r="G61" s="381"/>
      <c r="H61" s="393">
        <f t="shared" si="0"/>
        <v>0</v>
      </c>
      <c r="I61" s="381"/>
      <c r="J61" s="32"/>
      <c r="K61" s="378"/>
      <c r="L61" s="1"/>
    </row>
    <row r="62" spans="1:12" x14ac:dyDescent="0.25">
      <c r="A62" s="17">
        <v>50</v>
      </c>
      <c r="B62" s="23" t="s">
        <v>185</v>
      </c>
      <c r="C62" s="3" t="s">
        <v>66</v>
      </c>
      <c r="D62" s="381">
        <f>+D61+D60+D59+D58+D57</f>
        <v>6550</v>
      </c>
      <c r="E62" s="31"/>
      <c r="F62" s="31"/>
      <c r="G62" s="381"/>
      <c r="H62" s="393">
        <f t="shared" si="0"/>
        <v>0</v>
      </c>
      <c r="I62" s="381"/>
      <c r="J62" s="31"/>
      <c r="K62" s="378"/>
      <c r="L62" s="1"/>
    </row>
    <row r="63" spans="1:12" hidden="1" x14ac:dyDescent="0.25">
      <c r="A63" s="11"/>
      <c r="B63" s="23"/>
      <c r="C63" s="1"/>
      <c r="D63" s="381"/>
      <c r="E63" s="1"/>
      <c r="F63" s="1"/>
      <c r="G63" s="381"/>
      <c r="H63" s="393">
        <f t="shared" si="0"/>
        <v>0</v>
      </c>
      <c r="I63" s="381"/>
      <c r="J63" s="1"/>
      <c r="K63" s="378"/>
      <c r="L63" s="1"/>
    </row>
    <row r="64" spans="1:12" hidden="1" x14ac:dyDescent="0.25">
      <c r="A64" s="500" t="s">
        <v>186</v>
      </c>
      <c r="B64" s="500"/>
      <c r="C64" s="1"/>
      <c r="D64" s="381"/>
      <c r="E64" s="1"/>
      <c r="F64" s="1"/>
      <c r="G64" s="381"/>
      <c r="H64" s="393">
        <f t="shared" ref="H64:H118" si="13">+I64-G64</f>
        <v>0</v>
      </c>
      <c r="I64" s="381"/>
      <c r="J64" s="1"/>
      <c r="K64" s="378"/>
      <c r="L64" s="1"/>
    </row>
    <row r="65" spans="1:12" hidden="1" x14ac:dyDescent="0.25">
      <c r="A65" s="11">
        <v>51</v>
      </c>
      <c r="B65" s="13" t="s">
        <v>67</v>
      </c>
      <c r="C65" s="2" t="s">
        <v>68</v>
      </c>
      <c r="D65" s="381"/>
      <c r="E65" s="30"/>
      <c r="F65" s="30"/>
      <c r="G65" s="381"/>
      <c r="H65" s="393">
        <f t="shared" si="13"/>
        <v>0</v>
      </c>
      <c r="I65" s="381"/>
      <c r="J65" s="30"/>
      <c r="K65" s="378"/>
      <c r="L65" s="1"/>
    </row>
    <row r="66" spans="1:12" hidden="1" x14ac:dyDescent="0.25">
      <c r="A66" s="11">
        <v>52</v>
      </c>
      <c r="B66" s="13" t="s">
        <v>69</v>
      </c>
      <c r="C66" s="2" t="s">
        <v>70</v>
      </c>
      <c r="D66" s="381"/>
      <c r="E66" s="30"/>
      <c r="F66" s="30"/>
      <c r="G66" s="381"/>
      <c r="H66" s="393">
        <f t="shared" si="13"/>
        <v>0</v>
      </c>
      <c r="I66" s="381"/>
      <c r="J66" s="30"/>
      <c r="K66" s="378"/>
      <c r="L66" s="1"/>
    </row>
    <row r="67" spans="1:12" hidden="1" x14ac:dyDescent="0.25">
      <c r="A67" s="17">
        <v>53</v>
      </c>
      <c r="B67" s="23" t="s">
        <v>187</v>
      </c>
      <c r="C67" s="3" t="s">
        <v>71</v>
      </c>
      <c r="D67" s="381"/>
      <c r="E67" s="30"/>
      <c r="F67" s="30"/>
      <c r="G67" s="381"/>
      <c r="H67" s="393">
        <f t="shared" si="13"/>
        <v>0</v>
      </c>
      <c r="I67" s="381"/>
      <c r="J67" s="30"/>
      <c r="K67" s="378"/>
      <c r="L67" s="1"/>
    </row>
    <row r="68" spans="1:12" hidden="1" x14ac:dyDescent="0.25">
      <c r="A68" s="11"/>
      <c r="B68" s="14"/>
      <c r="C68" s="1"/>
      <c r="D68" s="381"/>
      <c r="E68" s="1"/>
      <c r="F68" s="1"/>
      <c r="G68" s="381"/>
      <c r="H68" s="393">
        <f t="shared" si="13"/>
        <v>0</v>
      </c>
      <c r="I68" s="381"/>
      <c r="J68" s="1"/>
      <c r="K68" s="378"/>
      <c r="L68" s="1"/>
    </row>
    <row r="69" spans="1:12" hidden="1" x14ac:dyDescent="0.25">
      <c r="A69" s="499" t="s">
        <v>188</v>
      </c>
      <c r="B69" s="499"/>
      <c r="C69" s="1"/>
      <c r="D69" s="381"/>
      <c r="E69" s="1"/>
      <c r="F69" s="1"/>
      <c r="G69" s="381"/>
      <c r="H69" s="393">
        <f t="shared" si="13"/>
        <v>0</v>
      </c>
      <c r="I69" s="381"/>
      <c r="J69" s="1"/>
      <c r="K69" s="378"/>
      <c r="L69" s="1"/>
    </row>
    <row r="70" spans="1:12" hidden="1" x14ac:dyDescent="0.25">
      <c r="A70" s="11">
        <v>54</v>
      </c>
      <c r="B70" s="13" t="s">
        <v>133</v>
      </c>
      <c r="C70" s="2" t="s">
        <v>72</v>
      </c>
      <c r="D70" s="381"/>
      <c r="E70" s="30"/>
      <c r="F70" s="30"/>
      <c r="G70" s="381"/>
      <c r="H70" s="393">
        <f t="shared" si="13"/>
        <v>0</v>
      </c>
      <c r="I70" s="381"/>
      <c r="J70" s="30"/>
      <c r="K70" s="378"/>
      <c r="L70" s="1"/>
    </row>
    <row r="71" spans="1:12" hidden="1" x14ac:dyDescent="0.25">
      <c r="A71" s="11">
        <v>55</v>
      </c>
      <c r="B71" s="13" t="s">
        <v>585</v>
      </c>
      <c r="C71" s="2" t="s">
        <v>586</v>
      </c>
      <c r="D71" s="381"/>
      <c r="E71" s="32"/>
      <c r="F71" s="32"/>
      <c r="G71" s="381"/>
      <c r="H71" s="393">
        <f t="shared" si="13"/>
        <v>0</v>
      </c>
      <c r="I71" s="381"/>
      <c r="J71" s="32"/>
      <c r="K71" s="378"/>
      <c r="L71" s="1"/>
    </row>
    <row r="72" spans="1:12" hidden="1" x14ac:dyDescent="0.25">
      <c r="A72" s="17">
        <v>56</v>
      </c>
      <c r="B72" s="14" t="s">
        <v>155</v>
      </c>
      <c r="C72" s="3" t="s">
        <v>73</v>
      </c>
      <c r="D72" s="381"/>
      <c r="E72" s="31"/>
      <c r="F72" s="31"/>
      <c r="G72" s="381"/>
      <c r="H72" s="393">
        <f t="shared" si="13"/>
        <v>0</v>
      </c>
      <c r="I72" s="381"/>
      <c r="J72" s="31"/>
      <c r="K72" s="378"/>
      <c r="L72" s="1"/>
    </row>
    <row r="73" spans="1:12" hidden="1" x14ac:dyDescent="0.25">
      <c r="A73" s="11"/>
      <c r="B73" s="14"/>
      <c r="C73" s="1"/>
      <c r="D73" s="381"/>
      <c r="E73" s="1"/>
      <c r="F73" s="1"/>
      <c r="G73" s="381"/>
      <c r="H73" s="393">
        <f t="shared" si="13"/>
        <v>0</v>
      </c>
      <c r="I73" s="381"/>
      <c r="J73" s="1"/>
      <c r="K73" s="378"/>
      <c r="L73" s="1"/>
    </row>
    <row r="74" spans="1:12" hidden="1" x14ac:dyDescent="0.25">
      <c r="A74" s="11"/>
      <c r="B74" s="14"/>
      <c r="C74" s="1"/>
      <c r="D74" s="381"/>
      <c r="E74" s="1"/>
      <c r="F74" s="1"/>
      <c r="G74" s="381"/>
      <c r="H74" s="393">
        <f t="shared" si="13"/>
        <v>0</v>
      </c>
      <c r="I74" s="381"/>
      <c r="J74" s="1"/>
      <c r="K74" s="378"/>
      <c r="L74" s="1"/>
    </row>
    <row r="75" spans="1:12" ht="15.75" x14ac:dyDescent="0.25">
      <c r="A75" s="11">
        <v>57</v>
      </c>
      <c r="B75" s="16" t="s">
        <v>164</v>
      </c>
      <c r="C75" s="5" t="s">
        <v>74</v>
      </c>
      <c r="D75" s="384">
        <f>D17+D19+D40+D45+D53+D62+D67+D72</f>
        <v>16080456</v>
      </c>
      <c r="E75" s="33">
        <f>E17+E19+E40+E45+E53+E62+E67+E72</f>
        <v>12968320</v>
      </c>
      <c r="F75" s="33">
        <f>F17+F19+F40+F45+F53+F62+F67+F72</f>
        <v>11810659</v>
      </c>
      <c r="G75" s="33">
        <f>G17+G19+G40+G45+G53+G62+G67+G72</f>
        <v>12020659</v>
      </c>
      <c r="H75" s="393">
        <f t="shared" si="13"/>
        <v>-652055</v>
      </c>
      <c r="I75" s="33">
        <f>I17+I19+I40+I45+I53+I62+I67+I72</f>
        <v>11368604</v>
      </c>
      <c r="J75" s="33">
        <f>J17+J19+J40+J45+J53+J62+J67+J72</f>
        <v>10865513</v>
      </c>
      <c r="K75" s="378">
        <f t="shared" ref="K75:K118" si="14">J75/I75</f>
        <v>0.95574733714007454</v>
      </c>
      <c r="L75" s="1"/>
    </row>
    <row r="76" spans="1:12" ht="15.75" hidden="1" x14ac:dyDescent="0.25">
      <c r="A76" s="11"/>
      <c r="B76" s="16"/>
      <c r="C76" s="1"/>
      <c r="D76" s="381"/>
      <c r="E76" s="1"/>
      <c r="F76" s="1"/>
      <c r="G76" s="381"/>
      <c r="H76" s="393">
        <f t="shared" si="13"/>
        <v>0</v>
      </c>
      <c r="I76" s="381"/>
      <c r="J76" s="1"/>
      <c r="K76" s="378"/>
      <c r="L76" s="1"/>
    </row>
    <row r="77" spans="1:12" hidden="1" x14ac:dyDescent="0.25">
      <c r="A77" s="499" t="s">
        <v>189</v>
      </c>
      <c r="B77" s="499"/>
      <c r="C77" s="1"/>
      <c r="D77" s="381"/>
      <c r="E77" s="1"/>
      <c r="F77" s="1"/>
      <c r="G77" s="381"/>
      <c r="H77" s="393">
        <f t="shared" si="13"/>
        <v>0</v>
      </c>
      <c r="I77" s="381"/>
      <c r="J77" s="1"/>
      <c r="K77" s="378"/>
      <c r="L77" s="1"/>
    </row>
    <row r="78" spans="1:12" hidden="1" x14ac:dyDescent="0.25">
      <c r="A78" s="11">
        <v>58</v>
      </c>
      <c r="B78" s="12" t="s">
        <v>165</v>
      </c>
      <c r="C78" s="1" t="s">
        <v>75</v>
      </c>
      <c r="D78" s="381"/>
      <c r="E78" s="30"/>
      <c r="F78" s="30"/>
      <c r="G78" s="381"/>
      <c r="H78" s="393">
        <f t="shared" si="13"/>
        <v>0</v>
      </c>
      <c r="I78" s="381"/>
      <c r="J78" s="30"/>
      <c r="K78" s="378"/>
      <c r="L78" s="1"/>
    </row>
    <row r="79" spans="1:12" hidden="1" x14ac:dyDescent="0.25">
      <c r="A79" s="11">
        <v>59</v>
      </c>
      <c r="B79" s="12" t="s">
        <v>76</v>
      </c>
      <c r="C79" s="1" t="s">
        <v>77</v>
      </c>
      <c r="D79" s="381"/>
      <c r="E79" s="30"/>
      <c r="F79" s="30"/>
      <c r="G79" s="381"/>
      <c r="H79" s="393">
        <f t="shared" si="13"/>
        <v>0</v>
      </c>
      <c r="I79" s="381"/>
      <c r="J79" s="30"/>
      <c r="K79" s="378"/>
      <c r="L79" s="1"/>
    </row>
    <row r="80" spans="1:12" hidden="1" x14ac:dyDescent="0.25">
      <c r="A80" s="11">
        <v>60</v>
      </c>
      <c r="B80" s="12" t="s">
        <v>134</v>
      </c>
      <c r="C80" s="1" t="s">
        <v>78</v>
      </c>
      <c r="D80" s="381"/>
      <c r="E80" s="30"/>
      <c r="F80" s="30"/>
      <c r="G80" s="381"/>
      <c r="H80" s="393">
        <f t="shared" si="13"/>
        <v>0</v>
      </c>
      <c r="I80" s="381"/>
      <c r="J80" s="30"/>
      <c r="K80" s="378"/>
      <c r="L80" s="1"/>
    </row>
    <row r="81" spans="1:12" hidden="1" x14ac:dyDescent="0.25">
      <c r="A81" s="11">
        <v>61</v>
      </c>
      <c r="B81" s="13" t="s">
        <v>166</v>
      </c>
      <c r="C81" s="2" t="s">
        <v>79</v>
      </c>
      <c r="D81" s="381"/>
      <c r="E81" s="30"/>
      <c r="F81" s="30"/>
      <c r="G81" s="381"/>
      <c r="H81" s="393">
        <f t="shared" si="13"/>
        <v>0</v>
      </c>
      <c r="I81" s="381"/>
      <c r="J81" s="30"/>
      <c r="K81" s="378"/>
      <c r="L81" s="1"/>
    </row>
    <row r="82" spans="1:12" ht="15.75" hidden="1" x14ac:dyDescent="0.25">
      <c r="A82" s="17">
        <v>62</v>
      </c>
      <c r="B82" s="39" t="s">
        <v>195</v>
      </c>
      <c r="C82" s="5" t="s">
        <v>80</v>
      </c>
      <c r="D82" s="381"/>
      <c r="E82" s="31">
        <f t="shared" ref="E82" si="15">E81</f>
        <v>0</v>
      </c>
      <c r="F82" s="31"/>
      <c r="G82" s="381"/>
      <c r="H82" s="393">
        <f t="shared" si="13"/>
        <v>0</v>
      </c>
      <c r="I82" s="381"/>
      <c r="J82" s="31"/>
      <c r="K82" s="378"/>
      <c r="L82" s="1"/>
    </row>
    <row r="83" spans="1:12" ht="15.75" hidden="1" x14ac:dyDescent="0.25">
      <c r="A83" s="11"/>
      <c r="B83" s="16"/>
      <c r="C83" s="1"/>
      <c r="D83" s="381"/>
      <c r="E83" s="1"/>
      <c r="F83" s="1"/>
      <c r="G83" s="381"/>
      <c r="H83" s="393">
        <f t="shared" si="13"/>
        <v>0</v>
      </c>
      <c r="I83" s="381"/>
      <c r="J83" s="1"/>
      <c r="K83" s="378"/>
      <c r="L83" s="1"/>
    </row>
    <row r="84" spans="1:12" hidden="1" x14ac:dyDescent="0.25">
      <c r="A84" s="499" t="s">
        <v>190</v>
      </c>
      <c r="B84" s="499"/>
      <c r="C84" s="1"/>
      <c r="D84" s="381"/>
      <c r="E84" s="30"/>
      <c r="F84" s="30"/>
      <c r="G84" s="381"/>
      <c r="H84" s="393">
        <f t="shared" si="13"/>
        <v>0</v>
      </c>
      <c r="I84" s="381"/>
      <c r="J84" s="30"/>
      <c r="K84" s="378"/>
      <c r="L84" s="1"/>
    </row>
    <row r="85" spans="1:12" hidden="1" x14ac:dyDescent="0.25">
      <c r="A85" s="11">
        <v>63</v>
      </c>
      <c r="B85" s="12" t="s">
        <v>81</v>
      </c>
      <c r="C85" s="1" t="s">
        <v>82</v>
      </c>
      <c r="D85" s="381"/>
      <c r="E85" s="30"/>
      <c r="F85" s="30"/>
      <c r="G85" s="381"/>
      <c r="H85" s="393">
        <f t="shared" si="13"/>
        <v>0</v>
      </c>
      <c r="I85" s="381"/>
      <c r="J85" s="30"/>
      <c r="K85" s="378"/>
      <c r="L85" s="1"/>
    </row>
    <row r="86" spans="1:12" hidden="1" x14ac:dyDescent="0.25">
      <c r="A86" s="11">
        <v>64</v>
      </c>
      <c r="B86" s="12" t="s">
        <v>83</v>
      </c>
      <c r="C86" s="1" t="s">
        <v>84</v>
      </c>
      <c r="D86" s="381"/>
      <c r="E86" s="30"/>
      <c r="F86" s="30"/>
      <c r="G86" s="381"/>
      <c r="H86" s="393">
        <f t="shared" si="13"/>
        <v>0</v>
      </c>
      <c r="I86" s="381"/>
      <c r="J86" s="30"/>
      <c r="K86" s="378"/>
      <c r="L86" s="1"/>
    </row>
    <row r="87" spans="1:12" hidden="1" x14ac:dyDescent="0.25">
      <c r="A87" s="11">
        <v>65</v>
      </c>
      <c r="B87" s="12" t="s">
        <v>135</v>
      </c>
      <c r="C87" s="1" t="s">
        <v>85</v>
      </c>
      <c r="D87" s="381"/>
      <c r="E87" s="30"/>
      <c r="F87" s="30"/>
      <c r="G87" s="381"/>
      <c r="H87" s="393">
        <f t="shared" si="13"/>
        <v>0</v>
      </c>
      <c r="I87" s="381"/>
      <c r="J87" s="30"/>
      <c r="K87" s="378"/>
      <c r="L87" s="1"/>
    </row>
    <row r="88" spans="1:12" hidden="1" x14ac:dyDescent="0.25">
      <c r="A88" s="11">
        <v>66</v>
      </c>
      <c r="B88" s="12" t="s">
        <v>136</v>
      </c>
      <c r="C88" s="1" t="s">
        <v>86</v>
      </c>
      <c r="D88" s="381"/>
      <c r="E88" s="30"/>
      <c r="F88" s="30"/>
      <c r="G88" s="381"/>
      <c r="H88" s="393">
        <f t="shared" si="13"/>
        <v>0</v>
      </c>
      <c r="I88" s="381"/>
      <c r="J88" s="30"/>
      <c r="K88" s="378"/>
      <c r="L88" s="1"/>
    </row>
    <row r="89" spans="1:12" hidden="1" x14ac:dyDescent="0.25">
      <c r="A89" s="11">
        <v>67</v>
      </c>
      <c r="B89" s="12" t="s">
        <v>87</v>
      </c>
      <c r="C89" s="1" t="s">
        <v>88</v>
      </c>
      <c r="D89" s="381"/>
      <c r="E89" s="30"/>
      <c r="F89" s="30"/>
      <c r="G89" s="381"/>
      <c r="H89" s="393">
        <f t="shared" si="13"/>
        <v>0</v>
      </c>
      <c r="I89" s="381"/>
      <c r="J89" s="30"/>
      <c r="K89" s="378"/>
      <c r="L89" s="1"/>
    </row>
    <row r="90" spans="1:12" hidden="1" x14ac:dyDescent="0.25">
      <c r="A90" s="11">
        <v>68</v>
      </c>
      <c r="B90" s="12" t="s">
        <v>589</v>
      </c>
      <c r="C90" s="1" t="s">
        <v>588</v>
      </c>
      <c r="D90" s="381"/>
      <c r="E90" s="30"/>
      <c r="F90" s="30"/>
      <c r="G90" s="381"/>
      <c r="H90" s="393">
        <f t="shared" si="13"/>
        <v>0</v>
      </c>
      <c r="I90" s="381"/>
      <c r="J90" s="30"/>
      <c r="K90" s="378"/>
      <c r="L90" s="1"/>
    </row>
    <row r="91" spans="1:12" hidden="1" x14ac:dyDescent="0.25">
      <c r="A91" s="11">
        <v>69</v>
      </c>
      <c r="B91" s="13" t="s">
        <v>172</v>
      </c>
      <c r="C91" s="2" t="s">
        <v>89</v>
      </c>
      <c r="D91" s="381"/>
      <c r="E91" s="30"/>
      <c r="F91" s="30"/>
      <c r="G91" s="381"/>
      <c r="H91" s="393">
        <f t="shared" si="13"/>
        <v>0</v>
      </c>
      <c r="I91" s="381"/>
      <c r="J91" s="30"/>
      <c r="K91" s="378"/>
      <c r="L91" s="1"/>
    </row>
    <row r="92" spans="1:12" hidden="1" x14ac:dyDescent="0.25">
      <c r="A92" s="11">
        <v>70</v>
      </c>
      <c r="B92" s="13" t="s">
        <v>118</v>
      </c>
      <c r="C92" s="2" t="s">
        <v>90</v>
      </c>
      <c r="D92" s="381"/>
      <c r="E92" s="30"/>
      <c r="F92" s="30"/>
      <c r="G92" s="381"/>
      <c r="H92" s="393">
        <f t="shared" si="13"/>
        <v>0</v>
      </c>
      <c r="I92" s="381"/>
      <c r="J92" s="30"/>
      <c r="K92" s="378"/>
      <c r="L92" s="1"/>
    </row>
    <row r="93" spans="1:12" hidden="1" x14ac:dyDescent="0.25">
      <c r="A93" s="17">
        <v>71</v>
      </c>
      <c r="B93" s="14" t="s">
        <v>173</v>
      </c>
      <c r="C93" s="3" t="s">
        <v>91</v>
      </c>
      <c r="D93" s="381"/>
      <c r="E93" s="30"/>
      <c r="F93" s="30"/>
      <c r="G93" s="381"/>
      <c r="H93" s="393">
        <f t="shared" si="13"/>
        <v>0</v>
      </c>
      <c r="I93" s="381"/>
      <c r="J93" s="30"/>
      <c r="K93" s="378"/>
      <c r="L93" s="1"/>
    </row>
    <row r="94" spans="1:12" hidden="1" x14ac:dyDescent="0.25">
      <c r="A94" s="11"/>
      <c r="B94" s="14"/>
      <c r="C94" s="1"/>
      <c r="D94" s="381"/>
      <c r="E94" s="1"/>
      <c r="F94" s="1"/>
      <c r="G94" s="381"/>
      <c r="H94" s="393">
        <f t="shared" si="13"/>
        <v>0</v>
      </c>
      <c r="I94" s="381"/>
      <c r="J94" s="1"/>
      <c r="K94" s="378"/>
      <c r="L94" s="1"/>
    </row>
    <row r="95" spans="1:12" hidden="1" x14ac:dyDescent="0.25">
      <c r="A95" s="499" t="s">
        <v>191</v>
      </c>
      <c r="B95" s="499"/>
      <c r="C95" s="1"/>
      <c r="D95" s="381"/>
      <c r="E95" s="1"/>
      <c r="F95" s="1"/>
      <c r="G95" s="381"/>
      <c r="H95" s="393">
        <f t="shared" si="13"/>
        <v>0</v>
      </c>
      <c r="I95" s="381"/>
      <c r="J95" s="1"/>
      <c r="K95" s="378"/>
      <c r="L95" s="1"/>
    </row>
    <row r="96" spans="1:12" hidden="1" x14ac:dyDescent="0.25">
      <c r="A96" s="11">
        <v>72</v>
      </c>
      <c r="B96" s="12" t="s">
        <v>137</v>
      </c>
      <c r="C96" s="1" t="s">
        <v>92</v>
      </c>
      <c r="D96" s="381"/>
      <c r="E96" s="30"/>
      <c r="F96" s="30"/>
      <c r="G96" s="381"/>
      <c r="H96" s="393">
        <f t="shared" si="13"/>
        <v>0</v>
      </c>
      <c r="I96" s="381"/>
      <c r="J96" s="30"/>
      <c r="K96" s="378"/>
      <c r="L96" s="1"/>
    </row>
    <row r="97" spans="1:12" hidden="1" x14ac:dyDescent="0.25">
      <c r="A97" s="17">
        <v>73</v>
      </c>
      <c r="B97" s="14" t="s">
        <v>192</v>
      </c>
      <c r="C97" s="3" t="s">
        <v>93</v>
      </c>
      <c r="D97" s="381"/>
      <c r="E97" s="31"/>
      <c r="F97" s="31"/>
      <c r="G97" s="381"/>
      <c r="H97" s="393">
        <f t="shared" si="13"/>
        <v>0</v>
      </c>
      <c r="I97" s="381"/>
      <c r="J97" s="31"/>
      <c r="K97" s="378"/>
      <c r="L97" s="1"/>
    </row>
    <row r="98" spans="1:12" hidden="1" x14ac:dyDescent="0.25">
      <c r="A98" s="11"/>
      <c r="B98" s="14"/>
      <c r="C98" s="1"/>
      <c r="D98" s="381"/>
      <c r="E98" s="1"/>
      <c r="F98" s="1"/>
      <c r="G98" s="381"/>
      <c r="H98" s="393">
        <f t="shared" si="13"/>
        <v>0</v>
      </c>
      <c r="I98" s="381"/>
      <c r="J98" s="1"/>
      <c r="K98" s="378"/>
      <c r="L98" s="1"/>
    </row>
    <row r="99" spans="1:12" hidden="1" x14ac:dyDescent="0.25">
      <c r="A99" s="499" t="s">
        <v>193</v>
      </c>
      <c r="B99" s="499"/>
      <c r="C99" s="1"/>
      <c r="D99" s="381"/>
      <c r="E99" s="1"/>
      <c r="F99" s="1"/>
      <c r="G99" s="381"/>
      <c r="H99" s="393">
        <f t="shared" si="13"/>
        <v>0</v>
      </c>
      <c r="I99" s="381"/>
      <c r="J99" s="1"/>
      <c r="K99" s="378"/>
      <c r="L99" s="1"/>
    </row>
    <row r="100" spans="1:12" hidden="1" x14ac:dyDescent="0.25">
      <c r="A100" s="17">
        <v>74</v>
      </c>
      <c r="B100" s="13" t="s">
        <v>138</v>
      </c>
      <c r="C100" s="2" t="s">
        <v>94</v>
      </c>
      <c r="D100" s="381"/>
      <c r="E100" s="30"/>
      <c r="F100" s="30"/>
      <c r="G100" s="381"/>
      <c r="H100" s="393">
        <f t="shared" si="13"/>
        <v>0</v>
      </c>
      <c r="I100" s="381"/>
      <c r="J100" s="30"/>
      <c r="K100" s="378"/>
      <c r="L100" s="1"/>
    </row>
    <row r="101" spans="1:12" hidden="1" x14ac:dyDescent="0.25">
      <c r="A101" s="11">
        <v>75</v>
      </c>
      <c r="B101" s="12" t="s">
        <v>139</v>
      </c>
      <c r="C101" s="1" t="s">
        <v>95</v>
      </c>
      <c r="D101" s="381"/>
      <c r="E101" s="30"/>
      <c r="F101" s="30"/>
      <c r="G101" s="381"/>
      <c r="H101" s="393">
        <f t="shared" si="13"/>
        <v>0</v>
      </c>
      <c r="I101" s="381"/>
      <c r="J101" s="30"/>
      <c r="K101" s="378"/>
      <c r="L101" s="1"/>
    </row>
    <row r="102" spans="1:12" hidden="1" x14ac:dyDescent="0.25">
      <c r="A102" s="11">
        <v>76</v>
      </c>
      <c r="B102" s="12" t="s">
        <v>140</v>
      </c>
      <c r="C102" s="1" t="s">
        <v>96</v>
      </c>
      <c r="D102" s="381"/>
      <c r="E102" s="30"/>
      <c r="F102" s="30"/>
      <c r="G102" s="381"/>
      <c r="H102" s="393">
        <f t="shared" si="13"/>
        <v>0</v>
      </c>
      <c r="I102" s="381"/>
      <c r="J102" s="30"/>
      <c r="K102" s="378"/>
      <c r="L102" s="1"/>
    </row>
    <row r="103" spans="1:12" hidden="1" x14ac:dyDescent="0.25">
      <c r="A103" s="11">
        <v>77</v>
      </c>
      <c r="B103" s="12" t="s">
        <v>141</v>
      </c>
      <c r="C103" s="1" t="s">
        <v>97</v>
      </c>
      <c r="D103" s="381"/>
      <c r="E103" s="30"/>
      <c r="F103" s="30"/>
      <c r="G103" s="381"/>
      <c r="H103" s="393">
        <f t="shared" si="13"/>
        <v>0</v>
      </c>
      <c r="I103" s="381"/>
      <c r="J103" s="30"/>
      <c r="K103" s="378"/>
      <c r="L103" s="1"/>
    </row>
    <row r="104" spans="1:12" hidden="1" x14ac:dyDescent="0.25">
      <c r="A104" s="11">
        <v>78</v>
      </c>
      <c r="B104" s="13" t="s">
        <v>167</v>
      </c>
      <c r="C104" s="2" t="s">
        <v>98</v>
      </c>
      <c r="D104" s="381"/>
      <c r="E104" s="30"/>
      <c r="F104" s="30"/>
      <c r="G104" s="381"/>
      <c r="H104" s="393">
        <f t="shared" si="13"/>
        <v>0</v>
      </c>
      <c r="I104" s="381"/>
      <c r="J104" s="30"/>
      <c r="K104" s="378"/>
      <c r="L104" s="1"/>
    </row>
    <row r="105" spans="1:12" hidden="1" x14ac:dyDescent="0.25">
      <c r="A105" s="11">
        <v>79</v>
      </c>
      <c r="B105" s="13" t="s">
        <v>142</v>
      </c>
      <c r="C105" s="2" t="s">
        <v>99</v>
      </c>
      <c r="D105" s="381"/>
      <c r="E105" s="30"/>
      <c r="F105" s="30"/>
      <c r="G105" s="381"/>
      <c r="H105" s="393">
        <f t="shared" si="13"/>
        <v>0</v>
      </c>
      <c r="I105" s="381"/>
      <c r="J105" s="30"/>
      <c r="K105" s="378"/>
      <c r="L105" s="1"/>
    </row>
    <row r="106" spans="1:12" hidden="1" x14ac:dyDescent="0.25">
      <c r="A106" s="17">
        <v>80</v>
      </c>
      <c r="B106" s="23" t="s">
        <v>194</v>
      </c>
      <c r="C106" s="3" t="s">
        <v>100</v>
      </c>
      <c r="D106" s="381"/>
      <c r="E106" s="30"/>
      <c r="F106" s="30"/>
      <c r="G106" s="381"/>
      <c r="H106" s="393">
        <f t="shared" si="13"/>
        <v>0</v>
      </c>
      <c r="I106" s="381"/>
      <c r="J106" s="30"/>
      <c r="K106" s="378"/>
      <c r="L106" s="1"/>
    </row>
    <row r="107" spans="1:12" hidden="1" x14ac:dyDescent="0.25">
      <c r="B107" s="23"/>
      <c r="C107" s="1"/>
      <c r="D107" s="381"/>
      <c r="E107" s="1"/>
      <c r="F107" s="1"/>
      <c r="G107" s="381"/>
      <c r="H107" s="393">
        <f t="shared" si="13"/>
        <v>0</v>
      </c>
      <c r="I107" s="381"/>
      <c r="J107" s="1"/>
      <c r="K107" s="378"/>
      <c r="L107" s="1"/>
    </row>
    <row r="108" spans="1:12" x14ac:dyDescent="0.25">
      <c r="A108" s="499" t="s">
        <v>196</v>
      </c>
      <c r="B108" s="499"/>
      <c r="C108" s="1"/>
      <c r="D108" s="381"/>
      <c r="E108" s="1"/>
      <c r="F108" s="1"/>
      <c r="G108" s="381"/>
      <c r="H108" s="393">
        <f t="shared" si="13"/>
        <v>0</v>
      </c>
      <c r="I108" s="381"/>
      <c r="J108" s="1"/>
      <c r="K108" s="378"/>
      <c r="L108" s="1"/>
    </row>
    <row r="109" spans="1:12" hidden="1" x14ac:dyDescent="0.25">
      <c r="A109" s="11">
        <v>81</v>
      </c>
      <c r="B109" s="339" t="s">
        <v>527</v>
      </c>
      <c r="C109" s="12" t="s">
        <v>528</v>
      </c>
      <c r="D109" s="381"/>
      <c r="E109" s="1"/>
      <c r="F109" s="1"/>
      <c r="G109" s="381"/>
      <c r="H109" s="393">
        <f t="shared" si="13"/>
        <v>0</v>
      </c>
      <c r="I109" s="381"/>
      <c r="J109" s="1"/>
      <c r="K109" s="378"/>
      <c r="L109" s="1"/>
    </row>
    <row r="110" spans="1:12" x14ac:dyDescent="0.25">
      <c r="A110" s="11">
        <v>82</v>
      </c>
      <c r="B110" s="12" t="s">
        <v>143</v>
      </c>
      <c r="C110" s="1" t="s">
        <v>101</v>
      </c>
      <c r="D110" s="381">
        <v>230000</v>
      </c>
      <c r="E110" s="30">
        <v>28000</v>
      </c>
      <c r="F110" s="30">
        <v>28000</v>
      </c>
      <c r="G110" s="30">
        <v>28000</v>
      </c>
      <c r="H110" s="393">
        <f t="shared" si="13"/>
        <v>226455</v>
      </c>
      <c r="I110" s="30">
        <v>254455</v>
      </c>
      <c r="J110" s="30">
        <v>254455</v>
      </c>
      <c r="K110" s="378">
        <f t="shared" si="14"/>
        <v>1</v>
      </c>
      <c r="L110" s="374" t="s">
        <v>685</v>
      </c>
    </row>
    <row r="111" spans="1:12" hidden="1" x14ac:dyDescent="0.25">
      <c r="A111" s="11">
        <v>83</v>
      </c>
      <c r="B111" s="12" t="s">
        <v>144</v>
      </c>
      <c r="C111" s="1" t="s">
        <v>102</v>
      </c>
      <c r="D111" s="381"/>
      <c r="E111" s="30"/>
      <c r="F111" s="30"/>
      <c r="G111" s="30"/>
      <c r="H111" s="393">
        <f t="shared" si="13"/>
        <v>0</v>
      </c>
      <c r="I111" s="30"/>
      <c r="J111" s="30"/>
      <c r="K111" s="378"/>
      <c r="L111" s="1"/>
    </row>
    <row r="112" spans="1:12" hidden="1" x14ac:dyDescent="0.25">
      <c r="A112" s="11">
        <v>84</v>
      </c>
      <c r="B112" s="12" t="s">
        <v>145</v>
      </c>
      <c r="C112" s="1" t="s">
        <v>103</v>
      </c>
      <c r="D112" s="381"/>
      <c r="E112" s="30"/>
      <c r="F112" s="30"/>
      <c r="G112" s="30"/>
      <c r="H112" s="393">
        <f t="shared" si="13"/>
        <v>0</v>
      </c>
      <c r="I112" s="30"/>
      <c r="J112" s="30"/>
      <c r="K112" s="378"/>
      <c r="L112" s="1"/>
    </row>
    <row r="113" spans="1:12" hidden="1" x14ac:dyDescent="0.25">
      <c r="A113" s="11">
        <v>85</v>
      </c>
      <c r="B113" s="12" t="s">
        <v>104</v>
      </c>
      <c r="C113" s="1" t="s">
        <v>105</v>
      </c>
      <c r="D113" s="381"/>
      <c r="E113" s="30"/>
      <c r="F113" s="30"/>
      <c r="G113" s="30"/>
      <c r="H113" s="393">
        <f t="shared" si="13"/>
        <v>0</v>
      </c>
      <c r="I113" s="30"/>
      <c r="J113" s="30"/>
      <c r="K113" s="378"/>
      <c r="L113" s="375"/>
    </row>
    <row r="114" spans="1:12" hidden="1" x14ac:dyDescent="0.25">
      <c r="A114" s="11">
        <v>86</v>
      </c>
      <c r="B114" s="12" t="s">
        <v>106</v>
      </c>
      <c r="C114" s="1" t="s">
        <v>107</v>
      </c>
      <c r="D114" s="381"/>
      <c r="E114" s="30">
        <v>0</v>
      </c>
      <c r="F114" s="30"/>
      <c r="G114" s="30"/>
      <c r="H114" s="393">
        <f t="shared" si="13"/>
        <v>0</v>
      </c>
      <c r="I114" s="30"/>
      <c r="J114" s="30"/>
      <c r="K114" s="378"/>
      <c r="L114" s="1"/>
    </row>
    <row r="115" spans="1:12" hidden="1" x14ac:dyDescent="0.25">
      <c r="A115" s="11">
        <v>87</v>
      </c>
      <c r="B115" s="12" t="s">
        <v>661</v>
      </c>
      <c r="C115" s="12" t="s">
        <v>662</v>
      </c>
      <c r="D115" s="381"/>
      <c r="E115" s="30"/>
      <c r="F115" s="30"/>
      <c r="G115" s="30"/>
      <c r="H115" s="393"/>
      <c r="I115" s="30"/>
      <c r="J115" s="30"/>
      <c r="K115" s="378"/>
      <c r="L115" s="1"/>
    </row>
    <row r="116" spans="1:12" hidden="1" x14ac:dyDescent="0.25">
      <c r="A116" s="11">
        <v>88</v>
      </c>
      <c r="B116" s="12" t="s">
        <v>659</v>
      </c>
      <c r="C116" s="12" t="s">
        <v>660</v>
      </c>
      <c r="D116" s="381"/>
      <c r="E116" s="30"/>
      <c r="F116" s="30"/>
      <c r="G116" s="30"/>
      <c r="H116" s="393"/>
      <c r="I116" s="30"/>
      <c r="J116" s="30"/>
      <c r="K116" s="378"/>
      <c r="L116" s="1"/>
    </row>
    <row r="117" spans="1:12" x14ac:dyDescent="0.25">
      <c r="A117" s="11">
        <v>89</v>
      </c>
      <c r="B117" s="12" t="s">
        <v>146</v>
      </c>
      <c r="C117" s="1" t="s">
        <v>108</v>
      </c>
      <c r="D117" s="381">
        <v>15000</v>
      </c>
      <c r="E117" s="30">
        <v>1000</v>
      </c>
      <c r="F117" s="30">
        <v>1000</v>
      </c>
      <c r="G117" s="30">
        <v>1000</v>
      </c>
      <c r="H117" s="393">
        <f t="shared" si="13"/>
        <v>0</v>
      </c>
      <c r="I117" s="30">
        <v>1000</v>
      </c>
      <c r="J117" s="30">
        <v>25</v>
      </c>
      <c r="K117" s="378">
        <f t="shared" si="14"/>
        <v>2.5000000000000001E-2</v>
      </c>
      <c r="L117" s="1" t="s">
        <v>556</v>
      </c>
    </row>
    <row r="118" spans="1:12" x14ac:dyDescent="0.25">
      <c r="A118" s="11">
        <v>90</v>
      </c>
      <c r="B118" s="14" t="s">
        <v>198</v>
      </c>
      <c r="C118" s="3" t="s">
        <v>109</v>
      </c>
      <c r="D118" s="31">
        <f>D110+D111+D112+D114+D117</f>
        <v>245000</v>
      </c>
      <c r="E118" s="31">
        <f>E110+E111+E112+E114+E117</f>
        <v>29000</v>
      </c>
      <c r="F118" s="31">
        <f>F110+F111+F112+F114+F117</f>
        <v>29000</v>
      </c>
      <c r="G118" s="31">
        <f>G110+G111+G112+G114+G117</f>
        <v>29000</v>
      </c>
      <c r="H118" s="393">
        <f t="shared" si="13"/>
        <v>226455</v>
      </c>
      <c r="I118" s="31">
        <f>I110+I111+I112+I114+I117</f>
        <v>255455</v>
      </c>
      <c r="J118" s="31">
        <f>J110+J111+J112+J114+J117</f>
        <v>254480</v>
      </c>
      <c r="K118" s="378">
        <f t="shared" si="14"/>
        <v>0.9961832808126676</v>
      </c>
      <c r="L118" s="1"/>
    </row>
    <row r="119" spans="1:12" hidden="1" x14ac:dyDescent="0.25">
      <c r="B119" s="14"/>
      <c r="C119" s="1"/>
      <c r="D119" s="381"/>
      <c r="E119" s="1"/>
      <c r="F119" s="1"/>
      <c r="G119" s="381"/>
      <c r="H119" s="393">
        <f t="shared" ref="H119:H138" si="16">+I119-G119</f>
        <v>0</v>
      </c>
      <c r="I119" s="381"/>
      <c r="J119" s="1"/>
      <c r="K119" s="378"/>
      <c r="L119" s="1"/>
    </row>
    <row r="120" spans="1:12" hidden="1" x14ac:dyDescent="0.25">
      <c r="A120" s="499" t="s">
        <v>197</v>
      </c>
      <c r="B120" s="499"/>
      <c r="C120" s="1"/>
      <c r="D120" s="381"/>
      <c r="E120" s="1"/>
      <c r="F120" s="1"/>
      <c r="G120" s="381"/>
      <c r="H120" s="393">
        <f t="shared" si="16"/>
        <v>0</v>
      </c>
      <c r="I120" s="381"/>
      <c r="J120" s="1"/>
      <c r="K120" s="378"/>
      <c r="L120" s="1"/>
    </row>
    <row r="121" spans="1:12" hidden="1" x14ac:dyDescent="0.25">
      <c r="A121" s="11">
        <v>91</v>
      </c>
      <c r="B121" s="13" t="s">
        <v>147</v>
      </c>
      <c r="C121" s="2" t="s">
        <v>110</v>
      </c>
      <c r="D121" s="381"/>
      <c r="E121" s="30"/>
      <c r="F121" s="30"/>
      <c r="G121" s="381"/>
      <c r="H121" s="393">
        <f t="shared" si="16"/>
        <v>0</v>
      </c>
      <c r="I121" s="381"/>
      <c r="J121" s="30"/>
      <c r="K121" s="378"/>
      <c r="L121" s="1"/>
    </row>
    <row r="122" spans="1:12" hidden="1" x14ac:dyDescent="0.25">
      <c r="A122" s="11">
        <v>92</v>
      </c>
      <c r="B122" s="13" t="s">
        <v>642</v>
      </c>
      <c r="C122" s="2" t="s">
        <v>641</v>
      </c>
      <c r="D122" s="381"/>
      <c r="E122" s="30"/>
      <c r="F122" s="30"/>
      <c r="G122" s="381"/>
      <c r="H122" s="393">
        <f t="shared" si="16"/>
        <v>0</v>
      </c>
      <c r="I122" s="381"/>
      <c r="J122" s="30">
        <v>20000</v>
      </c>
      <c r="K122" s="378"/>
      <c r="L122" s="1"/>
    </row>
    <row r="123" spans="1:12" hidden="1" x14ac:dyDescent="0.25">
      <c r="A123" s="11">
        <v>93</v>
      </c>
      <c r="B123" s="13" t="s">
        <v>634</v>
      </c>
      <c r="C123" s="13" t="s">
        <v>633</v>
      </c>
      <c r="D123" s="381"/>
      <c r="E123" s="30"/>
      <c r="F123" s="30"/>
      <c r="G123" s="381"/>
      <c r="H123" s="393">
        <f t="shared" si="16"/>
        <v>0</v>
      </c>
      <c r="I123" s="381"/>
      <c r="J123" s="30"/>
      <c r="K123" s="378"/>
      <c r="L123" s="1"/>
    </row>
    <row r="124" spans="1:12" hidden="1" x14ac:dyDescent="0.25">
      <c r="A124" s="11">
        <v>94</v>
      </c>
      <c r="B124" s="14" t="s">
        <v>168</v>
      </c>
      <c r="C124" s="3" t="s">
        <v>111</v>
      </c>
      <c r="D124" s="381"/>
      <c r="E124" s="30"/>
      <c r="F124" s="30"/>
      <c r="G124" s="381"/>
      <c r="H124" s="393">
        <f t="shared" si="16"/>
        <v>0</v>
      </c>
      <c r="I124" s="381"/>
      <c r="J124" s="30">
        <f>+J123+J122+J121</f>
        <v>20000</v>
      </c>
      <c r="K124" s="378"/>
      <c r="L124" s="1"/>
    </row>
    <row r="125" spans="1:12" hidden="1" x14ac:dyDescent="0.25">
      <c r="A125" s="11"/>
      <c r="B125" s="14"/>
      <c r="C125" s="1"/>
      <c r="D125" s="381"/>
      <c r="E125" s="1"/>
      <c r="F125" s="1"/>
      <c r="G125" s="381"/>
      <c r="H125" s="393">
        <f t="shared" si="16"/>
        <v>0</v>
      </c>
      <c r="I125" s="381"/>
      <c r="J125" s="1"/>
      <c r="K125" s="378"/>
      <c r="L125" s="1"/>
    </row>
    <row r="126" spans="1:12" hidden="1" x14ac:dyDescent="0.25">
      <c r="A126" s="460" t="s">
        <v>533</v>
      </c>
      <c r="B126" s="337"/>
      <c r="C126" s="14"/>
      <c r="D126" s="381"/>
      <c r="E126" s="1"/>
      <c r="F126" s="1"/>
      <c r="G126" s="381"/>
      <c r="H126" s="393">
        <f t="shared" si="16"/>
        <v>0</v>
      </c>
      <c r="I126" s="381"/>
      <c r="J126" s="1"/>
      <c r="K126" s="378"/>
      <c r="L126" s="1"/>
    </row>
    <row r="127" spans="1:12" hidden="1" x14ac:dyDescent="0.25">
      <c r="A127" s="11">
        <v>95</v>
      </c>
      <c r="B127" s="15" t="s">
        <v>529</v>
      </c>
      <c r="C127" s="15" t="s">
        <v>530</v>
      </c>
      <c r="D127" s="381"/>
      <c r="E127" s="1"/>
      <c r="F127" s="1"/>
      <c r="G127" s="381"/>
      <c r="H127" s="393">
        <f t="shared" si="16"/>
        <v>0</v>
      </c>
      <c r="I127" s="381"/>
      <c r="J127" s="1"/>
      <c r="K127" s="378"/>
      <c r="L127" s="1"/>
    </row>
    <row r="128" spans="1:12" hidden="1" x14ac:dyDescent="0.25">
      <c r="A128" s="11">
        <v>96</v>
      </c>
      <c r="B128" s="23" t="s">
        <v>531</v>
      </c>
      <c r="C128" s="14" t="s">
        <v>532</v>
      </c>
      <c r="D128" s="381"/>
      <c r="E128" s="1"/>
      <c r="F128" s="1"/>
      <c r="G128" s="381"/>
      <c r="H128" s="393">
        <f t="shared" si="16"/>
        <v>0</v>
      </c>
      <c r="I128" s="381"/>
      <c r="J128" s="1"/>
      <c r="K128" s="378"/>
      <c r="L128" s="1"/>
    </row>
    <row r="129" spans="1:14" hidden="1" x14ac:dyDescent="0.25">
      <c r="A129" s="11"/>
      <c r="B129" s="14"/>
      <c r="C129" s="1"/>
      <c r="D129" s="381"/>
      <c r="E129" s="1"/>
      <c r="F129" s="1"/>
      <c r="G129" s="381"/>
      <c r="H129" s="393">
        <f t="shared" si="16"/>
        <v>0</v>
      </c>
      <c r="I129" s="381"/>
      <c r="J129" s="1"/>
      <c r="K129" s="378"/>
      <c r="L129" s="1"/>
    </row>
    <row r="130" spans="1:14" ht="15.75" x14ac:dyDescent="0.25">
      <c r="A130" s="11">
        <v>97</v>
      </c>
      <c r="B130" s="16" t="s">
        <v>200</v>
      </c>
      <c r="C130" s="5" t="s">
        <v>112</v>
      </c>
      <c r="D130" s="33">
        <f>D93+D97+D106+D118+D124</f>
        <v>245000</v>
      </c>
      <c r="E130" s="33">
        <f>E93+E97+E106+E118+E124</f>
        <v>29000</v>
      </c>
      <c r="F130" s="33">
        <f>F93+F97+F106+F118+F124</f>
        <v>29000</v>
      </c>
      <c r="G130" s="33">
        <f>G93+G97+G106+G118+G124</f>
        <v>29000</v>
      </c>
      <c r="H130" s="393">
        <f t="shared" si="16"/>
        <v>226455</v>
      </c>
      <c r="I130" s="33">
        <f>I93+I97+I106+I118+I124</f>
        <v>255455</v>
      </c>
      <c r="J130" s="33">
        <f>J93+J97+J106+J118+J124</f>
        <v>274480</v>
      </c>
      <c r="K130" s="378">
        <f t="shared" ref="K130:K139" si="17">J130/I130</f>
        <v>1.0744749564502554</v>
      </c>
      <c r="L130" s="1"/>
    </row>
    <row r="131" spans="1:14" hidden="1" x14ac:dyDescent="0.25">
      <c r="A131" s="11">
        <v>98</v>
      </c>
      <c r="B131" s="12" t="s">
        <v>169</v>
      </c>
      <c r="C131" s="1" t="s">
        <v>113</v>
      </c>
      <c r="D131" s="381"/>
      <c r="E131" s="30"/>
      <c r="F131" s="30"/>
      <c r="G131" s="381"/>
      <c r="H131" s="393">
        <f t="shared" si="16"/>
        <v>0</v>
      </c>
      <c r="I131" s="381"/>
      <c r="J131" s="30"/>
      <c r="K131" s="378"/>
      <c r="L131" s="1"/>
    </row>
    <row r="132" spans="1:14" x14ac:dyDescent="0.25">
      <c r="A132" s="11">
        <v>99</v>
      </c>
      <c r="B132" s="12" t="s">
        <v>170</v>
      </c>
      <c r="C132" s="1" t="s">
        <v>148</v>
      </c>
      <c r="D132" s="381">
        <v>1368344</v>
      </c>
      <c r="E132" s="30">
        <v>0</v>
      </c>
      <c r="F132" s="30">
        <v>700694</v>
      </c>
      <c r="G132" s="30">
        <v>700694</v>
      </c>
      <c r="H132" s="393">
        <f t="shared" ref="H132" si="18">+I132-G132</f>
        <v>-593240</v>
      </c>
      <c r="I132" s="30">
        <v>107454</v>
      </c>
      <c r="J132" s="30">
        <v>107454</v>
      </c>
      <c r="K132" s="378">
        <f t="shared" ref="K132" si="19">J132/I132</f>
        <v>1</v>
      </c>
      <c r="L132" s="1"/>
    </row>
    <row r="133" spans="1:14" hidden="1" x14ac:dyDescent="0.25">
      <c r="A133" s="11">
        <v>100</v>
      </c>
      <c r="B133" s="12" t="s">
        <v>534</v>
      </c>
      <c r="C133" s="12" t="s">
        <v>535</v>
      </c>
      <c r="D133" s="381"/>
      <c r="E133" s="30"/>
      <c r="F133" s="30"/>
      <c r="G133" s="381"/>
      <c r="H133" s="393">
        <f t="shared" si="16"/>
        <v>0</v>
      </c>
      <c r="I133" s="381"/>
      <c r="J133" s="30"/>
      <c r="K133" s="378"/>
      <c r="L133" s="1"/>
    </row>
    <row r="134" spans="1:14" x14ac:dyDescent="0.25">
      <c r="A134" s="11">
        <v>101</v>
      </c>
      <c r="B134" s="12" t="s">
        <v>114</v>
      </c>
      <c r="C134" s="1" t="s">
        <v>115</v>
      </c>
      <c r="D134" s="381">
        <v>14467112</v>
      </c>
      <c r="E134" s="30">
        <v>12939320</v>
      </c>
      <c r="F134" s="30">
        <v>11080965</v>
      </c>
      <c r="G134" s="381">
        <v>11290965</v>
      </c>
      <c r="H134" s="393">
        <f t="shared" si="16"/>
        <v>-285270</v>
      </c>
      <c r="I134" s="381">
        <v>11005695</v>
      </c>
      <c r="J134" s="30">
        <v>11005695</v>
      </c>
      <c r="K134" s="378">
        <f t="shared" si="17"/>
        <v>1</v>
      </c>
      <c r="L134" s="375"/>
    </row>
    <row r="135" spans="1:14" x14ac:dyDescent="0.25">
      <c r="A135" s="11">
        <v>102</v>
      </c>
      <c r="B135" s="13" t="s">
        <v>171</v>
      </c>
      <c r="C135" s="2" t="s">
        <v>116</v>
      </c>
      <c r="D135" s="30">
        <f>D131+D132+D134</f>
        <v>15835456</v>
      </c>
      <c r="E135" s="30">
        <f>E131+E132+E134</f>
        <v>12939320</v>
      </c>
      <c r="F135" s="30">
        <f>+F134+F133+F132+F131</f>
        <v>11781659</v>
      </c>
      <c r="G135" s="30">
        <f>+G134+G133+G132+G131</f>
        <v>11991659</v>
      </c>
      <c r="H135" s="393">
        <f t="shared" si="16"/>
        <v>-878510</v>
      </c>
      <c r="I135" s="30">
        <f>+I134+I133+I132+I131</f>
        <v>11113149</v>
      </c>
      <c r="J135" s="30">
        <f>+J134+J133+J132+J131</f>
        <v>11113149</v>
      </c>
      <c r="K135" s="378">
        <f t="shared" si="17"/>
        <v>1</v>
      </c>
      <c r="L135" s="1"/>
    </row>
    <row r="136" spans="1:14" ht="15.75" x14ac:dyDescent="0.25">
      <c r="A136" s="11">
        <v>103</v>
      </c>
      <c r="B136" s="39" t="s">
        <v>199</v>
      </c>
      <c r="C136" s="5" t="s">
        <v>117</v>
      </c>
      <c r="D136" s="33">
        <f>D135</f>
        <v>15835456</v>
      </c>
      <c r="E136" s="33">
        <f t="shared" ref="E136" si="20">E135</f>
        <v>12939320</v>
      </c>
      <c r="F136" s="33">
        <f>F135</f>
        <v>11781659</v>
      </c>
      <c r="G136" s="33">
        <f t="shared" ref="G136:J136" si="21">G135</f>
        <v>11991659</v>
      </c>
      <c r="H136" s="393">
        <f t="shared" si="16"/>
        <v>-878510</v>
      </c>
      <c r="I136" s="33">
        <f t="shared" ref="I136" si="22">I135</f>
        <v>11113149</v>
      </c>
      <c r="J136" s="33">
        <f t="shared" si="21"/>
        <v>11113149</v>
      </c>
      <c r="K136" s="378">
        <f t="shared" si="17"/>
        <v>1</v>
      </c>
      <c r="L136" s="1"/>
    </row>
    <row r="137" spans="1:14" x14ac:dyDescent="0.25">
      <c r="A137" s="11"/>
      <c r="B137" s="12"/>
      <c r="C137" s="1"/>
      <c r="D137" s="381"/>
      <c r="E137" s="30"/>
      <c r="F137" s="30"/>
      <c r="G137" s="381"/>
      <c r="H137" s="393">
        <f t="shared" si="16"/>
        <v>0</v>
      </c>
      <c r="I137" s="381"/>
      <c r="J137" s="30"/>
      <c r="K137" s="378"/>
      <c r="L137" s="1"/>
    </row>
    <row r="138" spans="1:14" ht="15.75" x14ac:dyDescent="0.25">
      <c r="A138" s="11">
        <v>104</v>
      </c>
      <c r="B138" s="16" t="s">
        <v>149</v>
      </c>
      <c r="C138" s="7"/>
      <c r="D138" s="33">
        <f>D75+D82</f>
        <v>16080456</v>
      </c>
      <c r="E138" s="33">
        <f>E75+E82</f>
        <v>12968320</v>
      </c>
      <c r="F138" s="33">
        <f>F75+F82</f>
        <v>11810659</v>
      </c>
      <c r="G138" s="33">
        <f>G75+G82</f>
        <v>12020659</v>
      </c>
      <c r="H138" s="393">
        <f t="shared" si="16"/>
        <v>-652055</v>
      </c>
      <c r="I138" s="33">
        <f>I75+I82</f>
        <v>11368604</v>
      </c>
      <c r="J138" s="33">
        <f>J75+J82</f>
        <v>10865513</v>
      </c>
      <c r="K138" s="378">
        <f t="shared" si="17"/>
        <v>0.95574733714007454</v>
      </c>
      <c r="L138" s="375"/>
      <c r="M138" s="34"/>
    </row>
    <row r="139" spans="1:14" ht="15.75" x14ac:dyDescent="0.25">
      <c r="A139" s="11">
        <v>105</v>
      </c>
      <c r="B139" s="16" t="s">
        <v>150</v>
      </c>
      <c r="C139" s="7"/>
      <c r="D139" s="33">
        <f>D130+D136</f>
        <v>16080456</v>
      </c>
      <c r="E139" s="33">
        <f>E130+E136</f>
        <v>12968320</v>
      </c>
      <c r="F139" s="33">
        <f>F130+F136</f>
        <v>11810659</v>
      </c>
      <c r="G139" s="33">
        <f>G130+G136</f>
        <v>12020659</v>
      </c>
      <c r="H139" s="393">
        <f>+I139-G139</f>
        <v>-652055</v>
      </c>
      <c r="I139" s="33">
        <f>I130+I136</f>
        <v>11368604</v>
      </c>
      <c r="J139" s="33">
        <f>J130+J136</f>
        <v>11387629</v>
      </c>
      <c r="K139" s="378">
        <f t="shared" si="17"/>
        <v>1.0016734684399244</v>
      </c>
      <c r="L139" s="375"/>
      <c r="M139" s="34"/>
      <c r="N139" s="34"/>
    </row>
    <row r="140" spans="1:14" x14ac:dyDescent="0.25">
      <c r="A140" s="38"/>
      <c r="L140" s="34"/>
    </row>
    <row r="141" spans="1:14" x14ac:dyDescent="0.25">
      <c r="L141" s="34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</sheetData>
  <mergeCells count="12">
    <mergeCell ref="A3:B3"/>
    <mergeCell ref="A21:B21"/>
    <mergeCell ref="A47:B47"/>
    <mergeCell ref="A55:B55"/>
    <mergeCell ref="A99:B99"/>
    <mergeCell ref="A108:B108"/>
    <mergeCell ref="A120:B120"/>
    <mergeCell ref="A64:B64"/>
    <mergeCell ref="A69:B69"/>
    <mergeCell ref="A77:B77"/>
    <mergeCell ref="A84:B84"/>
    <mergeCell ref="A95:B95"/>
  </mergeCells>
  <pageMargins left="0.27559055118110237" right="0.27559055118110237" top="0.98425196850393704" bottom="0.27559055118110237" header="0.51181102362204722" footer="0.51181102362204722"/>
  <pageSetup paperSize="9" scale="65" orientation="landscape" r:id="rId1"/>
  <headerFooter>
    <oddHeader>&amp;C&amp;"-,Félkövér"Tápiógyörgye Községi Könyvtár és Művelődési Ház&amp;R&amp;"-,Félkövér"5. melléklet
1/2020. (I.27.) rendelet
adatok:ezer Ft-ban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4"/>
  <sheetViews>
    <sheetView topLeftCell="A33" zoomScaleNormal="100" workbookViewId="0">
      <selection activeCell="L139" sqref="L139"/>
    </sheetView>
  </sheetViews>
  <sheetFormatPr defaultRowHeight="15" x14ac:dyDescent="0.25"/>
  <cols>
    <col min="1" max="1" width="6.85546875" style="17" customWidth="1"/>
    <col min="2" max="2" width="42.42578125" customWidth="1"/>
    <col min="3" max="3" width="6.7109375" bestFit="1" customWidth="1"/>
    <col min="4" max="4" width="14" customWidth="1"/>
    <col min="5" max="5" width="14" bestFit="1" customWidth="1"/>
    <col min="6" max="6" width="14" customWidth="1"/>
    <col min="7" max="7" width="16" customWidth="1"/>
    <col min="8" max="8" width="14" customWidth="1"/>
    <col min="9" max="9" width="16" customWidth="1"/>
    <col min="10" max="11" width="14" customWidth="1"/>
    <col min="12" max="12" width="39.42578125" customWidth="1"/>
    <col min="13" max="13" width="10.28515625" bestFit="1" customWidth="1"/>
  </cols>
  <sheetData>
    <row r="1" spans="1:12" s="21" customFormat="1" ht="47.25" x14ac:dyDescent="0.25">
      <c r="A1" s="9" t="s">
        <v>420</v>
      </c>
      <c r="B1" s="9" t="s">
        <v>0</v>
      </c>
      <c r="C1" s="20" t="s">
        <v>174</v>
      </c>
      <c r="D1" s="20" t="s">
        <v>571</v>
      </c>
      <c r="E1" s="20" t="s">
        <v>596</v>
      </c>
      <c r="F1" s="10" t="s">
        <v>611</v>
      </c>
      <c r="G1" s="424" t="s">
        <v>640</v>
      </c>
      <c r="H1" s="10" t="s">
        <v>612</v>
      </c>
      <c r="I1" s="10" t="s">
        <v>655</v>
      </c>
      <c r="J1" s="10" t="s">
        <v>656</v>
      </c>
      <c r="K1" s="10" t="s">
        <v>582</v>
      </c>
      <c r="L1" s="19" t="s">
        <v>584</v>
      </c>
    </row>
    <row r="2" spans="1:12" x14ac:dyDescent="0.25">
      <c r="A2" s="11"/>
      <c r="B2" s="12"/>
      <c r="C2" s="1"/>
      <c r="D2" s="1"/>
      <c r="E2" s="1"/>
      <c r="F2" s="1"/>
      <c r="G2" s="381"/>
      <c r="H2" s="1"/>
      <c r="I2" s="381"/>
      <c r="J2" s="1"/>
      <c r="K2" s="12"/>
      <c r="L2" s="1"/>
    </row>
    <row r="3" spans="1:12" x14ac:dyDescent="0.25">
      <c r="A3" s="499" t="s">
        <v>175</v>
      </c>
      <c r="B3" s="499"/>
      <c r="C3" s="1"/>
      <c r="D3" s="1"/>
      <c r="E3" s="1"/>
      <c r="F3" s="1"/>
      <c r="G3" s="381"/>
      <c r="H3" s="1"/>
      <c r="I3" s="381"/>
      <c r="J3" s="1"/>
      <c r="K3" s="12"/>
      <c r="L3" s="1"/>
    </row>
    <row r="4" spans="1:12" x14ac:dyDescent="0.25">
      <c r="A4" s="11">
        <v>1</v>
      </c>
      <c r="B4" s="12" t="s">
        <v>120</v>
      </c>
      <c r="C4" s="1" t="s">
        <v>2</v>
      </c>
      <c r="D4" s="381">
        <v>15996500</v>
      </c>
      <c r="E4" s="30">
        <v>20189200</v>
      </c>
      <c r="F4" s="30">
        <v>20189200</v>
      </c>
      <c r="G4" s="30">
        <v>20189200</v>
      </c>
      <c r="H4" s="393">
        <f>I4-G4</f>
        <v>-1306383</v>
      </c>
      <c r="I4" s="30">
        <v>18882817</v>
      </c>
      <c r="J4" s="30">
        <v>18811901</v>
      </c>
      <c r="K4" s="378">
        <f>J4/I4</f>
        <v>0.99624441628598104</v>
      </c>
      <c r="L4" s="1"/>
    </row>
    <row r="5" spans="1:12" hidden="1" x14ac:dyDescent="0.25">
      <c r="A5" s="11">
        <v>2</v>
      </c>
      <c r="B5" s="12" t="s">
        <v>546</v>
      </c>
      <c r="C5" s="1" t="s">
        <v>547</v>
      </c>
      <c r="D5" s="381"/>
      <c r="E5" s="30"/>
      <c r="F5" s="30"/>
      <c r="G5" s="381"/>
      <c r="H5" s="393">
        <f t="shared" ref="H5:H64" si="0">I5-G5</f>
        <v>0</v>
      </c>
      <c r="I5" s="381"/>
      <c r="J5" s="30"/>
      <c r="K5" s="378"/>
      <c r="L5" s="1"/>
    </row>
    <row r="6" spans="1:12" hidden="1" x14ac:dyDescent="0.25">
      <c r="A6" s="11">
        <v>3</v>
      </c>
      <c r="B6" s="12" t="s">
        <v>121</v>
      </c>
      <c r="C6" s="1" t="s">
        <v>3</v>
      </c>
      <c r="D6" s="381"/>
      <c r="E6" s="30">
        <v>0</v>
      </c>
      <c r="F6" s="30"/>
      <c r="G6" s="381"/>
      <c r="H6" s="393">
        <f t="shared" si="0"/>
        <v>0</v>
      </c>
      <c r="I6" s="381"/>
      <c r="J6" s="30"/>
      <c r="K6" s="378"/>
      <c r="L6" s="1"/>
    </row>
    <row r="7" spans="1:12" hidden="1" x14ac:dyDescent="0.25">
      <c r="A7" s="11">
        <v>4</v>
      </c>
      <c r="B7" s="12" t="s">
        <v>4</v>
      </c>
      <c r="C7" s="1" t="s">
        <v>5</v>
      </c>
      <c r="D7" s="381"/>
      <c r="E7" s="30"/>
      <c r="F7" s="30"/>
      <c r="G7" s="381"/>
      <c r="H7" s="393">
        <f t="shared" si="0"/>
        <v>0</v>
      </c>
      <c r="I7" s="381"/>
      <c r="J7" s="30"/>
      <c r="K7" s="378"/>
      <c r="L7" s="1"/>
    </row>
    <row r="8" spans="1:12" hidden="1" x14ac:dyDescent="0.25">
      <c r="A8" s="11">
        <v>5</v>
      </c>
      <c r="B8" s="12" t="s">
        <v>6</v>
      </c>
      <c r="C8" s="1" t="s">
        <v>7</v>
      </c>
      <c r="D8" s="381"/>
      <c r="E8" s="30"/>
      <c r="F8" s="30"/>
      <c r="G8" s="381"/>
      <c r="H8" s="393">
        <f t="shared" si="0"/>
        <v>0</v>
      </c>
      <c r="I8" s="381"/>
      <c r="J8" s="30"/>
      <c r="K8" s="378"/>
      <c r="L8" s="1"/>
    </row>
    <row r="9" spans="1:12" hidden="1" x14ac:dyDescent="0.25">
      <c r="A9" s="11">
        <v>6</v>
      </c>
      <c r="B9" s="12" t="s">
        <v>8</v>
      </c>
      <c r="C9" s="12" t="s">
        <v>9</v>
      </c>
      <c r="D9" s="381"/>
      <c r="E9" s="30"/>
      <c r="F9" s="30"/>
      <c r="G9" s="381"/>
      <c r="H9" s="393">
        <f t="shared" si="0"/>
        <v>0</v>
      </c>
      <c r="I9" s="381"/>
      <c r="J9" s="30"/>
      <c r="K9" s="378"/>
      <c r="L9" s="1"/>
    </row>
    <row r="10" spans="1:12" hidden="1" x14ac:dyDescent="0.25">
      <c r="A10" s="11">
        <v>7</v>
      </c>
      <c r="B10" s="12" t="s">
        <v>122</v>
      </c>
      <c r="C10" s="1" t="s">
        <v>10</v>
      </c>
      <c r="D10" s="381"/>
      <c r="E10" s="30"/>
      <c r="F10" s="30"/>
      <c r="G10" s="381"/>
      <c r="H10" s="393">
        <f t="shared" si="0"/>
        <v>0</v>
      </c>
      <c r="I10" s="381"/>
      <c r="J10" s="30"/>
      <c r="K10" s="378"/>
      <c r="L10" s="1"/>
    </row>
    <row r="11" spans="1:12" ht="30" x14ac:dyDescent="0.25">
      <c r="A11" s="11">
        <v>8</v>
      </c>
      <c r="B11" s="12" t="s">
        <v>123</v>
      </c>
      <c r="C11" s="1" t="s">
        <v>11</v>
      </c>
      <c r="D11" s="381">
        <v>1900000</v>
      </c>
      <c r="E11" s="30">
        <v>1100000</v>
      </c>
      <c r="F11" s="30">
        <v>640604</v>
      </c>
      <c r="G11" s="381">
        <v>843623</v>
      </c>
      <c r="H11" s="393">
        <f t="shared" si="0"/>
        <v>405647</v>
      </c>
      <c r="I11" s="381">
        <v>1249270</v>
      </c>
      <c r="J11" s="30">
        <v>1249270</v>
      </c>
      <c r="K11" s="378">
        <f t="shared" ref="K11:K40" si="1">J11/I11</f>
        <v>1</v>
      </c>
      <c r="L11" s="374" t="s">
        <v>591</v>
      </c>
    </row>
    <row r="12" spans="1:12" x14ac:dyDescent="0.25">
      <c r="A12" s="11">
        <v>9</v>
      </c>
      <c r="B12" s="13" t="s">
        <v>152</v>
      </c>
      <c r="C12" s="2" t="s">
        <v>12</v>
      </c>
      <c r="D12" s="383">
        <f>SUM(D4:D11)</f>
        <v>17896500</v>
      </c>
      <c r="E12" s="32">
        <f t="shared" ref="E12" si="2">SUM(E4:E11)</f>
        <v>21289200</v>
      </c>
      <c r="F12" s="32">
        <f>SUM(F4:F11)</f>
        <v>20829804</v>
      </c>
      <c r="G12" s="32">
        <f t="shared" ref="G12:J12" si="3">SUM(G4:G11)</f>
        <v>21032823</v>
      </c>
      <c r="H12" s="393">
        <f t="shared" si="0"/>
        <v>-900736</v>
      </c>
      <c r="I12" s="32">
        <f t="shared" si="3"/>
        <v>20132087</v>
      </c>
      <c r="J12" s="32">
        <f t="shared" si="3"/>
        <v>20061171</v>
      </c>
      <c r="K12" s="378">
        <f t="shared" si="1"/>
        <v>0.99647746406023374</v>
      </c>
      <c r="L12" s="1"/>
    </row>
    <row r="13" spans="1:12" hidden="1" x14ac:dyDescent="0.25">
      <c r="A13" s="11">
        <v>10</v>
      </c>
      <c r="B13" s="12" t="s">
        <v>124</v>
      </c>
      <c r="C13" s="1" t="s">
        <v>13</v>
      </c>
      <c r="D13" s="381"/>
      <c r="E13" s="30"/>
      <c r="F13" s="30"/>
      <c r="G13" s="381"/>
      <c r="H13" s="393">
        <f t="shared" si="0"/>
        <v>0</v>
      </c>
      <c r="I13" s="381"/>
      <c r="J13" s="30"/>
      <c r="K13" s="378"/>
      <c r="L13" s="1"/>
    </row>
    <row r="14" spans="1:12" hidden="1" x14ac:dyDescent="0.25">
      <c r="A14" s="11">
        <v>11</v>
      </c>
      <c r="B14" s="12" t="s">
        <v>14</v>
      </c>
      <c r="C14" s="1" t="s">
        <v>15</v>
      </c>
      <c r="D14" s="381"/>
      <c r="E14" s="30"/>
      <c r="F14" s="30"/>
      <c r="G14" s="381"/>
      <c r="H14" s="393">
        <f t="shared" si="0"/>
        <v>0</v>
      </c>
      <c r="I14" s="381"/>
      <c r="J14" s="30"/>
      <c r="K14" s="378"/>
      <c r="L14" s="1"/>
    </row>
    <row r="15" spans="1:12" hidden="1" x14ac:dyDescent="0.25">
      <c r="A15" s="11">
        <v>12</v>
      </c>
      <c r="B15" s="12" t="s">
        <v>16</v>
      </c>
      <c r="C15" s="1" t="s">
        <v>17</v>
      </c>
      <c r="D15" s="381">
        <v>0</v>
      </c>
      <c r="E15" s="30">
        <v>0</v>
      </c>
      <c r="F15" s="30"/>
      <c r="G15" s="381"/>
      <c r="H15" s="393">
        <f t="shared" si="0"/>
        <v>0</v>
      </c>
      <c r="I15" s="381"/>
      <c r="J15" s="30"/>
      <c r="K15" s="378"/>
      <c r="L15" s="374"/>
    </row>
    <row r="16" spans="1:12" hidden="1" x14ac:dyDescent="0.25">
      <c r="A16" s="11">
        <v>13</v>
      </c>
      <c r="B16" s="13" t="s">
        <v>153</v>
      </c>
      <c r="C16" s="2" t="s">
        <v>18</v>
      </c>
      <c r="D16" s="383">
        <f>D13+D14+D15</f>
        <v>0</v>
      </c>
      <c r="E16" s="32">
        <f t="shared" ref="E16" si="4">E13+E14+E15</f>
        <v>0</v>
      </c>
      <c r="F16" s="32"/>
      <c r="G16" s="381"/>
      <c r="H16" s="393">
        <f t="shared" si="0"/>
        <v>0</v>
      </c>
      <c r="I16" s="381"/>
      <c r="J16" s="32"/>
      <c r="K16" s="378"/>
      <c r="L16" s="1"/>
    </row>
    <row r="17" spans="1:12" x14ac:dyDescent="0.25">
      <c r="A17" s="17">
        <v>14</v>
      </c>
      <c r="B17" s="23" t="s">
        <v>176</v>
      </c>
      <c r="C17" s="3" t="s">
        <v>19</v>
      </c>
      <c r="D17" s="382">
        <f>D12+D16</f>
        <v>17896500</v>
      </c>
      <c r="E17" s="31">
        <f t="shared" ref="E17" si="5">E12+E16</f>
        <v>21289200</v>
      </c>
      <c r="F17" s="31">
        <f>F12+F16</f>
        <v>20829804</v>
      </c>
      <c r="G17" s="31">
        <f t="shared" ref="G17:J17" si="6">G12+G16</f>
        <v>21032823</v>
      </c>
      <c r="H17" s="393">
        <f t="shared" si="0"/>
        <v>-900736</v>
      </c>
      <c r="I17" s="31">
        <f t="shared" si="6"/>
        <v>20132087</v>
      </c>
      <c r="J17" s="31">
        <f t="shared" si="6"/>
        <v>20061171</v>
      </c>
      <c r="K17" s="378">
        <f t="shared" si="1"/>
        <v>0.99647746406023374</v>
      </c>
      <c r="L17" s="1"/>
    </row>
    <row r="18" spans="1:12" x14ac:dyDescent="0.25">
      <c r="A18" s="11"/>
      <c r="B18" s="23"/>
      <c r="C18" s="1"/>
      <c r="D18" s="381"/>
      <c r="E18" s="1"/>
      <c r="F18" s="1"/>
      <c r="G18" s="381"/>
      <c r="H18" s="393">
        <f t="shared" si="0"/>
        <v>0</v>
      </c>
      <c r="I18" s="381"/>
      <c r="J18" s="1"/>
      <c r="K18" s="378"/>
      <c r="L18" s="1"/>
    </row>
    <row r="19" spans="1:12" x14ac:dyDescent="0.25">
      <c r="A19" s="11">
        <v>15</v>
      </c>
      <c r="B19" s="14" t="s">
        <v>603</v>
      </c>
      <c r="C19" s="3" t="s">
        <v>20</v>
      </c>
      <c r="D19" s="382">
        <v>3489818</v>
      </c>
      <c r="E19" s="31">
        <v>3725610</v>
      </c>
      <c r="F19" s="31">
        <v>3645216</v>
      </c>
      <c r="G19" s="381">
        <v>3645216</v>
      </c>
      <c r="H19" s="393">
        <f t="shared" si="0"/>
        <v>2096</v>
      </c>
      <c r="I19" s="381">
        <v>3647312</v>
      </c>
      <c r="J19" s="31">
        <v>3647312</v>
      </c>
      <c r="K19" s="378">
        <f t="shared" si="1"/>
        <v>1</v>
      </c>
      <c r="L19" s="1"/>
    </row>
    <row r="20" spans="1:12" x14ac:dyDescent="0.25">
      <c r="A20" s="11"/>
      <c r="B20" s="14"/>
      <c r="C20" s="1"/>
      <c r="D20" s="381"/>
      <c r="E20" s="30"/>
      <c r="F20" s="30"/>
      <c r="G20" s="381"/>
      <c r="H20" s="393">
        <f t="shared" si="0"/>
        <v>0</v>
      </c>
      <c r="I20" s="381"/>
      <c r="J20" s="30"/>
      <c r="K20" s="378"/>
      <c r="L20" s="1"/>
    </row>
    <row r="21" spans="1:12" x14ac:dyDescent="0.25">
      <c r="A21" s="499" t="s">
        <v>177</v>
      </c>
      <c r="B21" s="499"/>
      <c r="C21" s="1"/>
      <c r="D21" s="381"/>
      <c r="E21" s="30"/>
      <c r="F21" s="30"/>
      <c r="G21" s="381"/>
      <c r="H21" s="393">
        <f t="shared" si="0"/>
        <v>0</v>
      </c>
      <c r="I21" s="381"/>
      <c r="J21" s="30"/>
      <c r="K21" s="378"/>
      <c r="L21" s="1"/>
    </row>
    <row r="22" spans="1:12" x14ac:dyDescent="0.25">
      <c r="A22" s="11">
        <v>16</v>
      </c>
      <c r="B22" s="12" t="s">
        <v>21</v>
      </c>
      <c r="C22" s="1" t="s">
        <v>22</v>
      </c>
      <c r="D22" s="381">
        <v>15000</v>
      </c>
      <c r="E22" s="30">
        <v>15000</v>
      </c>
      <c r="F22" s="30">
        <v>15000</v>
      </c>
      <c r="G22" s="30">
        <v>15000</v>
      </c>
      <c r="H22" s="393">
        <f t="shared" si="0"/>
        <v>0</v>
      </c>
      <c r="I22" s="30">
        <v>15000</v>
      </c>
      <c r="J22" s="30"/>
      <c r="K22" s="378">
        <f t="shared" si="1"/>
        <v>0</v>
      </c>
      <c r="L22" s="1" t="s">
        <v>559</v>
      </c>
    </row>
    <row r="23" spans="1:12" ht="45" x14ac:dyDescent="0.25">
      <c r="A23" s="11">
        <v>17</v>
      </c>
      <c r="B23" s="12" t="s">
        <v>23</v>
      </c>
      <c r="C23" s="1" t="s">
        <v>24</v>
      </c>
      <c r="D23" s="381">
        <v>34154000</v>
      </c>
      <c r="E23" s="30">
        <v>32400000</v>
      </c>
      <c r="F23" s="30">
        <v>32400000</v>
      </c>
      <c r="G23" s="30">
        <v>32400000</v>
      </c>
      <c r="H23" s="393">
        <f t="shared" si="0"/>
        <v>4600000</v>
      </c>
      <c r="I23" s="30">
        <v>37000000</v>
      </c>
      <c r="J23" s="30">
        <v>36452039</v>
      </c>
      <c r="K23" s="378">
        <f t="shared" si="1"/>
        <v>0.98519024324324322</v>
      </c>
      <c r="L23" s="374" t="s">
        <v>686</v>
      </c>
    </row>
    <row r="24" spans="1:12" x14ac:dyDescent="0.25">
      <c r="A24" s="11">
        <v>18</v>
      </c>
      <c r="B24" s="13" t="s">
        <v>157</v>
      </c>
      <c r="C24" s="2" t="s">
        <v>25</v>
      </c>
      <c r="D24" s="383">
        <f>D22+D23</f>
        <v>34169000</v>
      </c>
      <c r="E24" s="32">
        <f t="shared" ref="E24" si="7">E22+E23</f>
        <v>32415000</v>
      </c>
      <c r="F24" s="32">
        <f>+F23+F22</f>
        <v>32415000</v>
      </c>
      <c r="G24" s="32">
        <f>+G23+G22</f>
        <v>32415000</v>
      </c>
      <c r="H24" s="393">
        <f t="shared" si="0"/>
        <v>4600000</v>
      </c>
      <c r="I24" s="32">
        <f>+I23+I22</f>
        <v>37015000</v>
      </c>
      <c r="J24" s="32">
        <f>+J23+J22</f>
        <v>36452039</v>
      </c>
      <c r="K24" s="378">
        <f t="shared" si="1"/>
        <v>0.98479100364717009</v>
      </c>
      <c r="L24" s="1"/>
    </row>
    <row r="25" spans="1:12" x14ac:dyDescent="0.25">
      <c r="A25" s="11">
        <v>19</v>
      </c>
      <c r="B25" s="12" t="s">
        <v>26</v>
      </c>
      <c r="C25" s="1" t="s">
        <v>27</v>
      </c>
      <c r="D25" s="381">
        <v>39000</v>
      </c>
      <c r="E25" s="30">
        <v>39000</v>
      </c>
      <c r="F25" s="30">
        <v>39000</v>
      </c>
      <c r="G25" s="30">
        <v>39000</v>
      </c>
      <c r="H25" s="393">
        <f t="shared" si="0"/>
        <v>0</v>
      </c>
      <c r="I25" s="30">
        <v>39000</v>
      </c>
      <c r="J25" s="30">
        <v>39000</v>
      </c>
      <c r="K25" s="378">
        <f t="shared" si="1"/>
        <v>1</v>
      </c>
      <c r="L25" s="1" t="s">
        <v>540</v>
      </c>
    </row>
    <row r="26" spans="1:12" x14ac:dyDescent="0.25">
      <c r="A26" s="11">
        <v>20</v>
      </c>
      <c r="B26" s="12" t="s">
        <v>28</v>
      </c>
      <c r="C26" s="1" t="s">
        <v>29</v>
      </c>
      <c r="D26" s="381">
        <v>200000</v>
      </c>
      <c r="E26" s="30">
        <v>150000</v>
      </c>
      <c r="F26" s="30">
        <v>150000</v>
      </c>
      <c r="G26" s="30">
        <v>150000</v>
      </c>
      <c r="H26" s="393">
        <f t="shared" si="0"/>
        <v>0</v>
      </c>
      <c r="I26" s="30">
        <v>150000</v>
      </c>
      <c r="J26" s="30">
        <v>141629</v>
      </c>
      <c r="K26" s="378">
        <f t="shared" si="1"/>
        <v>0.94419333333333333</v>
      </c>
      <c r="L26" s="1" t="s">
        <v>422</v>
      </c>
    </row>
    <row r="27" spans="1:12" x14ac:dyDescent="0.25">
      <c r="A27" s="11">
        <v>21</v>
      </c>
      <c r="B27" s="13" t="s">
        <v>158</v>
      </c>
      <c r="C27" s="2" t="s">
        <v>30</v>
      </c>
      <c r="D27" s="383">
        <f>D25+D26</f>
        <v>239000</v>
      </c>
      <c r="E27" s="32">
        <f t="shared" ref="E27" si="8">E25+E26</f>
        <v>189000</v>
      </c>
      <c r="F27" s="32">
        <f>+F26+F25</f>
        <v>189000</v>
      </c>
      <c r="G27" s="32">
        <f>+G26+G25</f>
        <v>189000</v>
      </c>
      <c r="H27" s="393">
        <f t="shared" si="0"/>
        <v>0</v>
      </c>
      <c r="I27" s="32">
        <f>+I26+I25</f>
        <v>189000</v>
      </c>
      <c r="J27" s="32">
        <f>+J26+J25</f>
        <v>180629</v>
      </c>
      <c r="K27" s="378">
        <f t="shared" si="1"/>
        <v>0.95570899470899473</v>
      </c>
      <c r="L27" s="1"/>
    </row>
    <row r="28" spans="1:12" x14ac:dyDescent="0.25">
      <c r="A28" s="11">
        <v>22</v>
      </c>
      <c r="B28" s="12" t="s">
        <v>31</v>
      </c>
      <c r="C28" s="1" t="s">
        <v>32</v>
      </c>
      <c r="D28" s="381">
        <v>8000000</v>
      </c>
      <c r="E28" s="30">
        <v>8000000</v>
      </c>
      <c r="F28" s="30">
        <v>8500000</v>
      </c>
      <c r="G28" s="30">
        <v>8500000</v>
      </c>
      <c r="H28" s="393">
        <f t="shared" si="0"/>
        <v>-820594</v>
      </c>
      <c r="I28" s="30">
        <v>7679406</v>
      </c>
      <c r="J28" s="30">
        <v>7679406</v>
      </c>
      <c r="K28" s="378">
        <f t="shared" si="1"/>
        <v>1</v>
      </c>
      <c r="L28" s="1" t="s">
        <v>687</v>
      </c>
    </row>
    <row r="29" spans="1:12" hidden="1" x14ac:dyDescent="0.25">
      <c r="A29" s="11">
        <v>23</v>
      </c>
      <c r="B29" s="12" t="s">
        <v>119</v>
      </c>
      <c r="C29" s="1" t="s">
        <v>33</v>
      </c>
      <c r="D29" s="381"/>
      <c r="E29" s="30"/>
      <c r="F29" s="30"/>
      <c r="G29" s="30"/>
      <c r="H29" s="393">
        <f t="shared" si="0"/>
        <v>0</v>
      </c>
      <c r="I29" s="30"/>
      <c r="J29" s="30"/>
      <c r="K29" s="378"/>
      <c r="L29" s="1"/>
    </row>
    <row r="30" spans="1:12" ht="60" x14ac:dyDescent="0.25">
      <c r="A30" s="11">
        <v>24</v>
      </c>
      <c r="B30" s="12" t="s">
        <v>34</v>
      </c>
      <c r="C30" s="1" t="s">
        <v>35</v>
      </c>
      <c r="D30" s="381">
        <v>590000</v>
      </c>
      <c r="E30" s="30">
        <v>590000</v>
      </c>
      <c r="F30" s="30">
        <v>590000</v>
      </c>
      <c r="G30" s="30">
        <v>590000</v>
      </c>
      <c r="H30" s="393">
        <f t="shared" si="0"/>
        <v>910000</v>
      </c>
      <c r="I30" s="30">
        <v>1500000</v>
      </c>
      <c r="J30" s="30">
        <v>1458645</v>
      </c>
      <c r="K30" s="378">
        <f t="shared" si="1"/>
        <v>0.97243000000000002</v>
      </c>
      <c r="L30" s="374" t="s">
        <v>688</v>
      </c>
    </row>
    <row r="31" spans="1:12" x14ac:dyDescent="0.25">
      <c r="A31" s="11">
        <v>25</v>
      </c>
      <c r="B31" s="12" t="s">
        <v>125</v>
      </c>
      <c r="C31" s="1" t="s">
        <v>36</v>
      </c>
      <c r="D31" s="381">
        <v>360000</v>
      </c>
      <c r="E31" s="30">
        <v>360000</v>
      </c>
      <c r="F31" s="30">
        <v>360000</v>
      </c>
      <c r="G31" s="30">
        <v>360000</v>
      </c>
      <c r="H31" s="393">
        <f t="shared" si="0"/>
        <v>30000</v>
      </c>
      <c r="I31" s="30">
        <v>390000</v>
      </c>
      <c r="J31" s="30">
        <v>360000</v>
      </c>
      <c r="K31" s="378">
        <f t="shared" si="1"/>
        <v>0.92307692307692313</v>
      </c>
      <c r="L31" s="1" t="s">
        <v>578</v>
      </c>
    </row>
    <row r="32" spans="1:12" ht="60" x14ac:dyDescent="0.25">
      <c r="A32" s="11">
        <v>26</v>
      </c>
      <c r="B32" s="12" t="s">
        <v>126</v>
      </c>
      <c r="C32" s="1" t="s">
        <v>37</v>
      </c>
      <c r="D32" s="381">
        <v>2040000</v>
      </c>
      <c r="E32" s="30">
        <v>2550000</v>
      </c>
      <c r="F32" s="30">
        <v>2550000</v>
      </c>
      <c r="G32" s="30">
        <v>2550000</v>
      </c>
      <c r="H32" s="393">
        <f t="shared" si="0"/>
        <v>-1784498</v>
      </c>
      <c r="I32" s="30">
        <v>765502</v>
      </c>
      <c r="J32" s="30">
        <v>765502</v>
      </c>
      <c r="K32" s="378">
        <f t="shared" si="1"/>
        <v>1</v>
      </c>
      <c r="L32" s="374" t="s">
        <v>689</v>
      </c>
    </row>
    <row r="33" spans="1:12" x14ac:dyDescent="0.25">
      <c r="A33" s="11">
        <v>27</v>
      </c>
      <c r="B33" s="13" t="s">
        <v>159</v>
      </c>
      <c r="C33" s="2" t="s">
        <v>38</v>
      </c>
      <c r="D33" s="383">
        <f>D28+D29+D30+D31+D32</f>
        <v>10990000</v>
      </c>
      <c r="E33" s="32">
        <f t="shared" ref="E33" si="9">E28+E29+E30+E31+E32</f>
        <v>11500000</v>
      </c>
      <c r="F33" s="32">
        <f>+F32+F31+F30+F29+F28</f>
        <v>12000000</v>
      </c>
      <c r="G33" s="32">
        <f>+G32+G31+G30+G29+G28</f>
        <v>12000000</v>
      </c>
      <c r="H33" s="393">
        <f t="shared" si="0"/>
        <v>-1665092</v>
      </c>
      <c r="I33" s="32">
        <f>+I32+I31+I30+I29+I28</f>
        <v>10334908</v>
      </c>
      <c r="J33" s="32">
        <f>+J32+J31+J30+J29+J28</f>
        <v>10263553</v>
      </c>
      <c r="K33" s="378">
        <f t="shared" si="1"/>
        <v>0.99309572954108538</v>
      </c>
      <c r="L33" s="1"/>
    </row>
    <row r="34" spans="1:12" x14ac:dyDescent="0.25">
      <c r="A34" s="11">
        <v>28</v>
      </c>
      <c r="B34" s="12" t="s">
        <v>39</v>
      </c>
      <c r="C34" s="1" t="s">
        <v>40</v>
      </c>
      <c r="D34" s="381"/>
      <c r="E34" s="30">
        <v>30000</v>
      </c>
      <c r="F34" s="30">
        <v>49133</v>
      </c>
      <c r="G34" s="30">
        <v>49133</v>
      </c>
      <c r="H34" s="393">
        <f t="shared" si="0"/>
        <v>-12</v>
      </c>
      <c r="I34" s="30">
        <v>49121</v>
      </c>
      <c r="J34" s="30">
        <v>23285</v>
      </c>
      <c r="K34" s="378">
        <f t="shared" si="1"/>
        <v>0.47403350908979869</v>
      </c>
      <c r="L34" s="1" t="s">
        <v>631</v>
      </c>
    </row>
    <row r="35" spans="1:12" x14ac:dyDescent="0.25">
      <c r="A35" s="11">
        <v>29</v>
      </c>
      <c r="B35" s="13" t="s">
        <v>160</v>
      </c>
      <c r="C35" s="2" t="s">
        <v>41</v>
      </c>
      <c r="D35" s="381"/>
      <c r="E35" s="32"/>
      <c r="F35" s="32">
        <f>+F34</f>
        <v>49133</v>
      </c>
      <c r="G35" s="32">
        <f>+G34</f>
        <v>49133</v>
      </c>
      <c r="H35" s="393">
        <f t="shared" si="0"/>
        <v>-12</v>
      </c>
      <c r="I35" s="32">
        <f>+I34</f>
        <v>49121</v>
      </c>
      <c r="J35" s="32">
        <f>+J34</f>
        <v>23285</v>
      </c>
      <c r="K35" s="378">
        <f t="shared" si="1"/>
        <v>0.47403350908979869</v>
      </c>
      <c r="L35" s="1"/>
    </row>
    <row r="36" spans="1:12" x14ac:dyDescent="0.25">
      <c r="A36" s="11">
        <v>30</v>
      </c>
      <c r="B36" s="15" t="s">
        <v>42</v>
      </c>
      <c r="C36" s="4" t="s">
        <v>43</v>
      </c>
      <c r="D36" s="381">
        <v>8895000</v>
      </c>
      <c r="E36" s="30">
        <v>8900000</v>
      </c>
      <c r="F36" s="30">
        <v>9035000</v>
      </c>
      <c r="G36" s="30">
        <v>9035000</v>
      </c>
      <c r="H36" s="393">
        <f t="shared" si="0"/>
        <v>283270</v>
      </c>
      <c r="I36" s="30">
        <v>9318270</v>
      </c>
      <c r="J36" s="30">
        <v>9219094</v>
      </c>
      <c r="K36" s="378">
        <f t="shared" si="1"/>
        <v>0.98935682267201963</v>
      </c>
      <c r="L36" s="1"/>
    </row>
    <row r="37" spans="1:12" x14ac:dyDescent="0.25">
      <c r="A37" s="11">
        <v>31</v>
      </c>
      <c r="B37" s="15" t="s">
        <v>494</v>
      </c>
      <c r="C37" s="4" t="s">
        <v>44</v>
      </c>
      <c r="D37" s="381">
        <v>565000</v>
      </c>
      <c r="E37" s="30">
        <v>2000000</v>
      </c>
      <c r="F37" s="30">
        <v>2000000</v>
      </c>
      <c r="G37" s="30">
        <v>2000000</v>
      </c>
      <c r="H37" s="393">
        <f t="shared" si="0"/>
        <v>-2000000</v>
      </c>
      <c r="I37" s="30">
        <v>0</v>
      </c>
      <c r="J37" s="30"/>
      <c r="K37" s="378"/>
      <c r="L37" s="1"/>
    </row>
    <row r="38" spans="1:12" x14ac:dyDescent="0.25">
      <c r="A38" s="11">
        <v>32</v>
      </c>
      <c r="B38" s="15" t="s">
        <v>162</v>
      </c>
      <c r="C38" s="1" t="s">
        <v>161</v>
      </c>
      <c r="D38" s="381">
        <v>12000</v>
      </c>
      <c r="E38" s="30">
        <v>2000</v>
      </c>
      <c r="F38" s="30">
        <v>2000</v>
      </c>
      <c r="G38" s="30">
        <v>2000</v>
      </c>
      <c r="H38" s="393">
        <f t="shared" si="0"/>
        <v>-1988</v>
      </c>
      <c r="I38" s="30">
        <v>12</v>
      </c>
      <c r="J38" s="30">
        <v>8</v>
      </c>
      <c r="K38" s="378">
        <f t="shared" si="1"/>
        <v>0.66666666666666663</v>
      </c>
      <c r="L38" s="374" t="s">
        <v>556</v>
      </c>
    </row>
    <row r="39" spans="1:12" x14ac:dyDescent="0.25">
      <c r="A39" s="11">
        <v>33</v>
      </c>
      <c r="B39" s="13" t="s">
        <v>163</v>
      </c>
      <c r="C39" s="2" t="s">
        <v>45</v>
      </c>
      <c r="D39" s="383">
        <f>D36+D37+D38</f>
        <v>9472000</v>
      </c>
      <c r="E39" s="383">
        <f>E36+E37+E38</f>
        <v>10902000</v>
      </c>
      <c r="F39" s="383">
        <f>F36+F37+F38</f>
        <v>11037000</v>
      </c>
      <c r="G39" s="383">
        <f t="shared" ref="G39:J39" si="10">G36+G37+G38</f>
        <v>11037000</v>
      </c>
      <c r="H39" s="393">
        <f t="shared" si="0"/>
        <v>-1718718</v>
      </c>
      <c r="I39" s="383">
        <f t="shared" ref="I39" si="11">I36+I37+I38</f>
        <v>9318282</v>
      </c>
      <c r="J39" s="383">
        <f t="shared" si="10"/>
        <v>9219102</v>
      </c>
      <c r="K39" s="378">
        <f t="shared" si="1"/>
        <v>0.98935640711453032</v>
      </c>
      <c r="L39" s="1"/>
    </row>
    <row r="40" spans="1:12" x14ac:dyDescent="0.25">
      <c r="A40" s="11">
        <v>34</v>
      </c>
      <c r="B40" s="23" t="s">
        <v>179</v>
      </c>
      <c r="C40" s="3" t="s">
        <v>46</v>
      </c>
      <c r="D40" s="382">
        <f>D24+D27+D33+D35+D39</f>
        <v>54870000</v>
      </c>
      <c r="E40" s="31">
        <f>E24+E27+E33+E35+E39</f>
        <v>55006000</v>
      </c>
      <c r="F40" s="31">
        <f>F24+F27+F33+F35+F39</f>
        <v>55690133</v>
      </c>
      <c r="G40" s="31">
        <f>G24+G27+G33+G35+G39</f>
        <v>55690133</v>
      </c>
      <c r="H40" s="393">
        <f t="shared" si="0"/>
        <v>1216178</v>
      </c>
      <c r="I40" s="31">
        <f>I24+I27+I33+I35+I39</f>
        <v>56906311</v>
      </c>
      <c r="J40" s="31">
        <f>J24+J27+J33+J35+J39</f>
        <v>56138608</v>
      </c>
      <c r="K40" s="378">
        <f t="shared" si="1"/>
        <v>0.98650935218766855</v>
      </c>
      <c r="L40" s="1"/>
    </row>
    <row r="41" spans="1:12" hidden="1" x14ac:dyDescent="0.25">
      <c r="A41" s="11"/>
      <c r="B41" s="23"/>
      <c r="C41" s="1"/>
      <c r="D41" s="381"/>
      <c r="E41" s="1"/>
      <c r="F41" s="1"/>
      <c r="G41" s="381"/>
      <c r="H41" s="393">
        <f t="shared" si="0"/>
        <v>0</v>
      </c>
      <c r="I41" s="381"/>
      <c r="J41" s="1"/>
      <c r="K41" s="378"/>
      <c r="L41" s="1"/>
    </row>
    <row r="42" spans="1:12" hidden="1" x14ac:dyDescent="0.25">
      <c r="A42" s="461" t="s">
        <v>180</v>
      </c>
      <c r="B42" s="40"/>
      <c r="C42" s="1"/>
      <c r="D42" s="381"/>
      <c r="E42" s="1"/>
      <c r="F42" s="1"/>
      <c r="G42" s="381"/>
      <c r="H42" s="393">
        <f t="shared" si="0"/>
        <v>0</v>
      </c>
      <c r="I42" s="381"/>
      <c r="J42" s="1"/>
      <c r="K42" s="378"/>
      <c r="L42" s="1"/>
    </row>
    <row r="43" spans="1:12" hidden="1" x14ac:dyDescent="0.25">
      <c r="A43" s="11">
        <v>35</v>
      </c>
      <c r="B43" s="13" t="s">
        <v>128</v>
      </c>
      <c r="C43" s="2" t="s">
        <v>47</v>
      </c>
      <c r="D43" s="381"/>
      <c r="E43" s="30"/>
      <c r="F43" s="30"/>
      <c r="G43" s="381"/>
      <c r="H43" s="393">
        <f t="shared" si="0"/>
        <v>0</v>
      </c>
      <c r="I43" s="381"/>
      <c r="J43" s="30"/>
      <c r="K43" s="378"/>
      <c r="L43" s="1"/>
    </row>
    <row r="44" spans="1:12" hidden="1" x14ac:dyDescent="0.25">
      <c r="A44" s="11">
        <v>36</v>
      </c>
      <c r="B44" s="13" t="s">
        <v>129</v>
      </c>
      <c r="C44" s="2" t="s">
        <v>48</v>
      </c>
      <c r="D44" s="381"/>
      <c r="E44" s="30"/>
      <c r="F44" s="30"/>
      <c r="G44" s="381"/>
      <c r="H44" s="393">
        <f t="shared" si="0"/>
        <v>0</v>
      </c>
      <c r="I44" s="381"/>
      <c r="J44" s="30"/>
      <c r="K44" s="378"/>
      <c r="L44" s="1"/>
    </row>
    <row r="45" spans="1:12" hidden="1" x14ac:dyDescent="0.25">
      <c r="A45" s="11">
        <v>37</v>
      </c>
      <c r="B45" s="23" t="s">
        <v>181</v>
      </c>
      <c r="C45" s="3" t="s">
        <v>49</v>
      </c>
      <c r="D45" s="381"/>
      <c r="E45" s="31"/>
      <c r="F45" s="31"/>
      <c r="G45" s="381"/>
      <c r="H45" s="393">
        <f t="shared" si="0"/>
        <v>0</v>
      </c>
      <c r="I45" s="381"/>
      <c r="J45" s="31"/>
      <c r="K45" s="378"/>
      <c r="L45" s="1"/>
    </row>
    <row r="46" spans="1:12" hidden="1" x14ac:dyDescent="0.25">
      <c r="A46" s="11"/>
      <c r="B46" s="23"/>
      <c r="C46" s="1"/>
      <c r="D46" s="381"/>
      <c r="E46" s="1"/>
      <c r="F46" s="1"/>
      <c r="G46" s="381"/>
      <c r="H46" s="393">
        <f t="shared" si="0"/>
        <v>0</v>
      </c>
      <c r="I46" s="381"/>
      <c r="J46" s="1"/>
      <c r="K46" s="378"/>
      <c r="L46" s="1"/>
    </row>
    <row r="47" spans="1:12" hidden="1" x14ac:dyDescent="0.25">
      <c r="A47" s="499" t="s">
        <v>182</v>
      </c>
      <c r="B47" s="499"/>
      <c r="C47" s="1"/>
      <c r="D47" s="381"/>
      <c r="E47" s="1"/>
      <c r="F47" s="1"/>
      <c r="G47" s="381"/>
      <c r="H47" s="393">
        <f t="shared" si="0"/>
        <v>0</v>
      </c>
      <c r="I47" s="381"/>
      <c r="J47" s="1"/>
      <c r="K47" s="378"/>
      <c r="L47" s="1"/>
    </row>
    <row r="48" spans="1:12" hidden="1" x14ac:dyDescent="0.25">
      <c r="A48" s="11">
        <v>38</v>
      </c>
      <c r="B48" s="15" t="s">
        <v>50</v>
      </c>
      <c r="C48" s="4" t="s">
        <v>51</v>
      </c>
      <c r="D48" s="381"/>
      <c r="E48" s="30"/>
      <c r="F48" s="30"/>
      <c r="G48" s="381"/>
      <c r="H48" s="393">
        <f t="shared" si="0"/>
        <v>0</v>
      </c>
      <c r="I48" s="381"/>
      <c r="J48" s="30"/>
      <c r="K48" s="378"/>
      <c r="L48" s="1"/>
    </row>
    <row r="49" spans="1:12" hidden="1" x14ac:dyDescent="0.25">
      <c r="A49" s="11">
        <v>39</v>
      </c>
      <c r="B49" s="15" t="s">
        <v>154</v>
      </c>
      <c r="C49" s="4" t="s">
        <v>51</v>
      </c>
      <c r="D49" s="381"/>
      <c r="E49" s="30"/>
      <c r="F49" s="30"/>
      <c r="G49" s="381"/>
      <c r="H49" s="393">
        <f t="shared" si="0"/>
        <v>0</v>
      </c>
      <c r="I49" s="381"/>
      <c r="J49" s="30"/>
      <c r="K49" s="378"/>
      <c r="L49" s="1"/>
    </row>
    <row r="50" spans="1:12" hidden="1" x14ac:dyDescent="0.25">
      <c r="A50" s="11">
        <v>40</v>
      </c>
      <c r="B50" s="15" t="s">
        <v>130</v>
      </c>
      <c r="C50" s="4" t="s">
        <v>52</v>
      </c>
      <c r="D50" s="381"/>
      <c r="E50" s="30"/>
      <c r="F50" s="30"/>
      <c r="G50" s="381"/>
      <c r="H50" s="393">
        <f t="shared" si="0"/>
        <v>0</v>
      </c>
      <c r="I50" s="381"/>
      <c r="J50" s="30"/>
      <c r="K50" s="378"/>
      <c r="L50" s="1"/>
    </row>
    <row r="51" spans="1:12" hidden="1" x14ac:dyDescent="0.25">
      <c r="A51" s="11">
        <v>41</v>
      </c>
      <c r="B51" s="15" t="s">
        <v>131</v>
      </c>
      <c r="C51" s="1" t="s">
        <v>53</v>
      </c>
      <c r="D51" s="381"/>
      <c r="E51" s="30"/>
      <c r="F51" s="30"/>
      <c r="G51" s="381"/>
      <c r="H51" s="393">
        <f t="shared" si="0"/>
        <v>0</v>
      </c>
      <c r="I51" s="381"/>
      <c r="J51" s="30"/>
      <c r="K51" s="378"/>
      <c r="L51" s="1"/>
    </row>
    <row r="52" spans="1:12" hidden="1" x14ac:dyDescent="0.25">
      <c r="A52" s="11">
        <v>42</v>
      </c>
      <c r="B52" s="15" t="s">
        <v>54</v>
      </c>
      <c r="C52" s="1" t="s">
        <v>55</v>
      </c>
      <c r="D52" s="381"/>
      <c r="E52" s="30"/>
      <c r="F52" s="30"/>
      <c r="G52" s="381"/>
      <c r="H52" s="393">
        <f t="shared" si="0"/>
        <v>0</v>
      </c>
      <c r="I52" s="381"/>
      <c r="J52" s="30"/>
      <c r="K52" s="378"/>
      <c r="L52" s="1"/>
    </row>
    <row r="53" spans="1:12" hidden="1" x14ac:dyDescent="0.25">
      <c r="A53" s="11">
        <v>43</v>
      </c>
      <c r="B53" s="23" t="s">
        <v>183</v>
      </c>
      <c r="C53" s="3" t="s">
        <v>56</v>
      </c>
      <c r="D53" s="381"/>
      <c r="E53" s="30"/>
      <c r="F53" s="30"/>
      <c r="G53" s="381"/>
      <c r="H53" s="393">
        <f t="shared" si="0"/>
        <v>0</v>
      </c>
      <c r="I53" s="381"/>
      <c r="J53" s="30"/>
      <c r="K53" s="378"/>
      <c r="L53" s="1"/>
    </row>
    <row r="54" spans="1:12" hidden="1" x14ac:dyDescent="0.25">
      <c r="A54" s="11"/>
      <c r="B54" s="23"/>
      <c r="C54" s="1"/>
      <c r="D54" s="381"/>
      <c r="E54" s="1"/>
      <c r="F54" s="1"/>
      <c r="G54" s="381"/>
      <c r="H54" s="393">
        <f t="shared" si="0"/>
        <v>0</v>
      </c>
      <c r="I54" s="381"/>
      <c r="J54" s="1"/>
      <c r="K54" s="378"/>
      <c r="L54" s="1"/>
    </row>
    <row r="55" spans="1:12" hidden="1" x14ac:dyDescent="0.25">
      <c r="A55" s="499" t="s">
        <v>184</v>
      </c>
      <c r="B55" s="499"/>
      <c r="C55" s="1"/>
      <c r="D55" s="381"/>
      <c r="E55" s="1"/>
      <c r="F55" s="1"/>
      <c r="G55" s="381"/>
      <c r="H55" s="393">
        <f t="shared" si="0"/>
        <v>0</v>
      </c>
      <c r="I55" s="381"/>
      <c r="J55" s="1"/>
      <c r="K55" s="378"/>
      <c r="L55" s="1"/>
    </row>
    <row r="56" spans="1:12" hidden="1" x14ac:dyDescent="0.25">
      <c r="A56" s="11">
        <v>44</v>
      </c>
      <c r="B56" s="338" t="s">
        <v>657</v>
      </c>
      <c r="C56" s="15" t="s">
        <v>658</v>
      </c>
      <c r="D56" s="381"/>
      <c r="E56" s="1"/>
      <c r="F56" s="1"/>
      <c r="G56" s="381"/>
      <c r="H56" s="393"/>
      <c r="I56" s="381"/>
      <c r="J56" s="1"/>
      <c r="K56" s="378"/>
      <c r="L56" s="1"/>
    </row>
    <row r="57" spans="1:12" hidden="1" x14ac:dyDescent="0.25">
      <c r="A57" s="11">
        <v>45</v>
      </c>
      <c r="B57" s="13" t="s">
        <v>132</v>
      </c>
      <c r="C57" s="2" t="s">
        <v>57</v>
      </c>
      <c r="D57" s="381"/>
      <c r="E57" s="32"/>
      <c r="F57" s="32"/>
      <c r="G57" s="381"/>
      <c r="H57" s="393">
        <f t="shared" si="0"/>
        <v>0</v>
      </c>
      <c r="I57" s="381"/>
      <c r="J57" s="32"/>
      <c r="K57" s="378"/>
      <c r="L57" s="1"/>
    </row>
    <row r="58" spans="1:12" hidden="1" x14ac:dyDescent="0.25">
      <c r="A58" s="11">
        <v>46</v>
      </c>
      <c r="B58" s="13" t="s">
        <v>58</v>
      </c>
      <c r="C58" s="2" t="s">
        <v>59</v>
      </c>
      <c r="D58" s="381"/>
      <c r="E58" s="32"/>
      <c r="F58" s="32"/>
      <c r="G58" s="381"/>
      <c r="H58" s="393">
        <f t="shared" si="0"/>
        <v>0</v>
      </c>
      <c r="I58" s="381"/>
      <c r="J58" s="32"/>
      <c r="K58" s="378"/>
      <c r="L58" s="1"/>
    </row>
    <row r="59" spans="1:12" hidden="1" x14ac:dyDescent="0.25">
      <c r="A59" s="11">
        <v>47</v>
      </c>
      <c r="B59" s="13" t="s">
        <v>60</v>
      </c>
      <c r="C59" s="2" t="s">
        <v>61</v>
      </c>
      <c r="D59" s="381"/>
      <c r="E59" s="32"/>
      <c r="F59" s="32"/>
      <c r="G59" s="381"/>
      <c r="H59" s="393">
        <f t="shared" si="0"/>
        <v>0</v>
      </c>
      <c r="I59" s="381"/>
      <c r="J59" s="32"/>
      <c r="K59" s="378"/>
      <c r="L59" s="1"/>
    </row>
    <row r="60" spans="1:12" hidden="1" x14ac:dyDescent="0.25">
      <c r="A60" s="11">
        <v>48</v>
      </c>
      <c r="B60" s="13" t="s">
        <v>62</v>
      </c>
      <c r="C60" s="2" t="s">
        <v>63</v>
      </c>
      <c r="D60" s="381"/>
      <c r="E60" s="32"/>
      <c r="F60" s="32"/>
      <c r="G60" s="381"/>
      <c r="H60" s="393">
        <f t="shared" si="0"/>
        <v>0</v>
      </c>
      <c r="I60" s="381"/>
      <c r="J60" s="32"/>
      <c r="K60" s="378"/>
      <c r="L60" s="1"/>
    </row>
    <row r="61" spans="1:12" hidden="1" x14ac:dyDescent="0.25">
      <c r="A61" s="11">
        <v>49</v>
      </c>
      <c r="B61" s="13" t="s">
        <v>64</v>
      </c>
      <c r="C61" s="2" t="s">
        <v>65</v>
      </c>
      <c r="D61" s="381"/>
      <c r="E61" s="32"/>
      <c r="F61" s="32"/>
      <c r="G61" s="381"/>
      <c r="H61" s="393">
        <f t="shared" si="0"/>
        <v>0</v>
      </c>
      <c r="I61" s="381"/>
      <c r="J61" s="32"/>
      <c r="K61" s="378"/>
      <c r="L61" s="1"/>
    </row>
    <row r="62" spans="1:12" hidden="1" x14ac:dyDescent="0.25">
      <c r="A62" s="17">
        <v>50</v>
      </c>
      <c r="B62" s="23" t="s">
        <v>185</v>
      </c>
      <c r="C62" s="3" t="s">
        <v>66</v>
      </c>
      <c r="D62" s="381"/>
      <c r="E62" s="31">
        <f>E57+E58+E59+E60+E61</f>
        <v>0</v>
      </c>
      <c r="F62" s="31"/>
      <c r="G62" s="381"/>
      <c r="H62" s="393">
        <f t="shared" si="0"/>
        <v>0</v>
      </c>
      <c r="I62" s="381"/>
      <c r="J62" s="31"/>
      <c r="K62" s="378"/>
      <c r="L62" s="1"/>
    </row>
    <row r="63" spans="1:12" hidden="1" x14ac:dyDescent="0.25">
      <c r="A63" s="11"/>
      <c r="B63" s="23"/>
      <c r="C63" s="1"/>
      <c r="D63" s="381"/>
      <c r="E63" s="1"/>
      <c r="F63" s="1"/>
      <c r="G63" s="381"/>
      <c r="H63" s="393">
        <f t="shared" si="0"/>
        <v>0</v>
      </c>
      <c r="I63" s="381"/>
      <c r="J63" s="1"/>
      <c r="K63" s="378"/>
      <c r="L63" s="1"/>
    </row>
    <row r="64" spans="1:12" hidden="1" x14ac:dyDescent="0.25">
      <c r="A64" s="500" t="s">
        <v>186</v>
      </c>
      <c r="B64" s="500"/>
      <c r="C64" s="1"/>
      <c r="D64" s="381"/>
      <c r="E64" s="1"/>
      <c r="F64" s="1"/>
      <c r="G64" s="381"/>
      <c r="H64" s="393">
        <f t="shared" si="0"/>
        <v>0</v>
      </c>
      <c r="I64" s="381"/>
      <c r="J64" s="1"/>
      <c r="K64" s="378"/>
      <c r="L64" s="1"/>
    </row>
    <row r="65" spans="1:12" hidden="1" x14ac:dyDescent="0.25">
      <c r="A65" s="11">
        <v>51</v>
      </c>
      <c r="B65" s="13" t="s">
        <v>67</v>
      </c>
      <c r="C65" s="2" t="s">
        <v>68</v>
      </c>
      <c r="D65" s="381"/>
      <c r="E65" s="30"/>
      <c r="F65" s="30"/>
      <c r="G65" s="381"/>
      <c r="H65" s="393">
        <f t="shared" ref="H65:H119" si="12">I65-G65</f>
        <v>0</v>
      </c>
      <c r="I65" s="381"/>
      <c r="J65" s="30"/>
      <c r="K65" s="378"/>
      <c r="L65" s="1"/>
    </row>
    <row r="66" spans="1:12" hidden="1" x14ac:dyDescent="0.25">
      <c r="A66" s="11">
        <v>52</v>
      </c>
      <c r="B66" s="13" t="s">
        <v>69</v>
      </c>
      <c r="C66" s="2" t="s">
        <v>70</v>
      </c>
      <c r="D66" s="381"/>
      <c r="E66" s="30"/>
      <c r="F66" s="30"/>
      <c r="G66" s="381"/>
      <c r="H66" s="393">
        <f t="shared" si="12"/>
        <v>0</v>
      </c>
      <c r="I66" s="381"/>
      <c r="J66" s="30"/>
      <c r="K66" s="378"/>
      <c r="L66" s="1"/>
    </row>
    <row r="67" spans="1:12" hidden="1" x14ac:dyDescent="0.25">
      <c r="A67" s="17">
        <v>53</v>
      </c>
      <c r="B67" s="23" t="s">
        <v>187</v>
      </c>
      <c r="C67" s="3" t="s">
        <v>71</v>
      </c>
      <c r="D67" s="381"/>
      <c r="E67" s="30"/>
      <c r="F67" s="30"/>
      <c r="G67" s="381"/>
      <c r="H67" s="393">
        <f t="shared" si="12"/>
        <v>0</v>
      </c>
      <c r="I67" s="381"/>
      <c r="J67" s="30"/>
      <c r="K67" s="378"/>
      <c r="L67" s="1"/>
    </row>
    <row r="68" spans="1:12" hidden="1" x14ac:dyDescent="0.25">
      <c r="A68" s="11"/>
      <c r="B68" s="14"/>
      <c r="C68" s="1"/>
      <c r="D68" s="381"/>
      <c r="E68" s="1"/>
      <c r="F68" s="1"/>
      <c r="G68" s="381"/>
      <c r="H68" s="393">
        <f t="shared" si="12"/>
        <v>0</v>
      </c>
      <c r="I68" s="381"/>
      <c r="J68" s="1"/>
      <c r="K68" s="378"/>
      <c r="L68" s="1"/>
    </row>
    <row r="69" spans="1:12" hidden="1" x14ac:dyDescent="0.25">
      <c r="A69" s="499" t="s">
        <v>188</v>
      </c>
      <c r="B69" s="499"/>
      <c r="C69" s="1"/>
      <c r="D69" s="381"/>
      <c r="E69" s="1"/>
      <c r="F69" s="1"/>
      <c r="G69" s="381"/>
      <c r="H69" s="393">
        <f t="shared" si="12"/>
        <v>0</v>
      </c>
      <c r="I69" s="381"/>
      <c r="J69" s="1"/>
      <c r="K69" s="378"/>
      <c r="L69" s="1"/>
    </row>
    <row r="70" spans="1:12" hidden="1" x14ac:dyDescent="0.25">
      <c r="A70" s="11">
        <v>54</v>
      </c>
      <c r="B70" s="13" t="s">
        <v>133</v>
      </c>
      <c r="C70" s="2" t="s">
        <v>72</v>
      </c>
      <c r="D70" s="381"/>
      <c r="E70" s="30"/>
      <c r="F70" s="30"/>
      <c r="G70" s="381"/>
      <c r="H70" s="393">
        <f t="shared" si="12"/>
        <v>0</v>
      </c>
      <c r="I70" s="381"/>
      <c r="J70" s="30"/>
      <c r="K70" s="378"/>
      <c r="L70" s="1"/>
    </row>
    <row r="71" spans="1:12" hidden="1" x14ac:dyDescent="0.25">
      <c r="A71" s="11">
        <v>55</v>
      </c>
      <c r="B71" s="13" t="s">
        <v>585</v>
      </c>
      <c r="C71" s="2" t="s">
        <v>586</v>
      </c>
      <c r="D71" s="381"/>
      <c r="E71" s="32"/>
      <c r="F71" s="32"/>
      <c r="G71" s="381"/>
      <c r="H71" s="393">
        <f t="shared" si="12"/>
        <v>0</v>
      </c>
      <c r="I71" s="381"/>
      <c r="J71" s="32"/>
      <c r="K71" s="378"/>
      <c r="L71" s="1"/>
    </row>
    <row r="72" spans="1:12" hidden="1" x14ac:dyDescent="0.25">
      <c r="A72" s="17">
        <v>56</v>
      </c>
      <c r="B72" s="14" t="s">
        <v>155</v>
      </c>
      <c r="C72" s="3" t="s">
        <v>73</v>
      </c>
      <c r="D72" s="381"/>
      <c r="E72" s="31"/>
      <c r="F72" s="31"/>
      <c r="G72" s="381"/>
      <c r="H72" s="393">
        <f t="shared" si="12"/>
        <v>0</v>
      </c>
      <c r="I72" s="381"/>
      <c r="J72" s="31"/>
      <c r="K72" s="378"/>
      <c r="L72" s="1"/>
    </row>
    <row r="73" spans="1:12" hidden="1" x14ac:dyDescent="0.25">
      <c r="A73" s="11"/>
      <c r="B73" s="14"/>
      <c r="C73" s="1"/>
      <c r="D73" s="381"/>
      <c r="E73" s="1"/>
      <c r="F73" s="1"/>
      <c r="G73" s="381"/>
      <c r="H73" s="393">
        <f t="shared" si="12"/>
        <v>0</v>
      </c>
      <c r="I73" s="381"/>
      <c r="J73" s="1"/>
      <c r="K73" s="378"/>
      <c r="L73" s="1"/>
    </row>
    <row r="74" spans="1:12" hidden="1" x14ac:dyDescent="0.25">
      <c r="A74" s="11"/>
      <c r="B74" s="14"/>
      <c r="C74" s="1"/>
      <c r="D74" s="381"/>
      <c r="E74" s="1"/>
      <c r="F74" s="1"/>
      <c r="G74" s="381"/>
      <c r="H74" s="393">
        <f t="shared" si="12"/>
        <v>0</v>
      </c>
      <c r="I74" s="381"/>
      <c r="J74" s="1"/>
      <c r="K74" s="378"/>
      <c r="L74" s="1"/>
    </row>
    <row r="75" spans="1:12" ht="15.75" x14ac:dyDescent="0.25">
      <c r="A75" s="11">
        <v>57</v>
      </c>
      <c r="B75" s="16" t="s">
        <v>164</v>
      </c>
      <c r="C75" s="5" t="s">
        <v>74</v>
      </c>
      <c r="D75" s="384">
        <f>D17+D19+D40+D45+D53+D62+D67+D72</f>
        <v>76256318</v>
      </c>
      <c r="E75" s="33">
        <f>E17+E19+E40+E45+E53+E62+E67+E72</f>
        <v>80020810</v>
      </c>
      <c r="F75" s="33">
        <f>F17+F19+F40+F45+F53+F62+F67+F72</f>
        <v>80165153</v>
      </c>
      <c r="G75" s="33">
        <f>G17+G19+G40+G45+G53+G62+G67+G72</f>
        <v>80368172</v>
      </c>
      <c r="H75" s="393">
        <f t="shared" si="12"/>
        <v>317538</v>
      </c>
      <c r="I75" s="33">
        <f>I17+I19+I40+I45+I53+I62+I67+I72</f>
        <v>80685710</v>
      </c>
      <c r="J75" s="33">
        <f>J17+J19+J40+J45+J53+J62+J67+J72</f>
        <v>79847091</v>
      </c>
      <c r="K75" s="378">
        <f t="shared" ref="K75:K118" si="13">J75/I75</f>
        <v>0.98960635036860922</v>
      </c>
      <c r="L75" s="1"/>
    </row>
    <row r="76" spans="1:12" ht="15.75" hidden="1" x14ac:dyDescent="0.25">
      <c r="A76" s="11"/>
      <c r="B76" s="16"/>
      <c r="C76" s="1"/>
      <c r="D76" s="381"/>
      <c r="E76" s="1"/>
      <c r="F76" s="1"/>
      <c r="G76" s="381"/>
      <c r="H76" s="393">
        <f t="shared" si="12"/>
        <v>0</v>
      </c>
      <c r="I76" s="381"/>
      <c r="J76" s="1"/>
      <c r="K76" s="378"/>
      <c r="L76" s="1"/>
    </row>
    <row r="77" spans="1:12" hidden="1" x14ac:dyDescent="0.25">
      <c r="A77" s="499" t="s">
        <v>189</v>
      </c>
      <c r="B77" s="499"/>
      <c r="C77" s="1"/>
      <c r="D77" s="381"/>
      <c r="E77" s="1"/>
      <c r="F77" s="1"/>
      <c r="G77" s="381"/>
      <c r="H77" s="393">
        <f t="shared" si="12"/>
        <v>0</v>
      </c>
      <c r="I77" s="381"/>
      <c r="J77" s="1"/>
      <c r="K77" s="378"/>
      <c r="L77" s="1"/>
    </row>
    <row r="78" spans="1:12" hidden="1" x14ac:dyDescent="0.25">
      <c r="A78" s="11">
        <v>58</v>
      </c>
      <c r="B78" s="12" t="s">
        <v>165</v>
      </c>
      <c r="C78" s="1" t="s">
        <v>75</v>
      </c>
      <c r="D78" s="381"/>
      <c r="E78" s="30"/>
      <c r="F78" s="30"/>
      <c r="G78" s="381"/>
      <c r="H78" s="393">
        <f t="shared" si="12"/>
        <v>0</v>
      </c>
      <c r="I78" s="381"/>
      <c r="J78" s="30"/>
      <c r="K78" s="378"/>
      <c r="L78" s="1"/>
    </row>
    <row r="79" spans="1:12" hidden="1" x14ac:dyDescent="0.25">
      <c r="A79" s="11">
        <v>59</v>
      </c>
      <c r="B79" s="12" t="s">
        <v>76</v>
      </c>
      <c r="C79" s="1" t="s">
        <v>77</v>
      </c>
      <c r="D79" s="381"/>
      <c r="E79" s="30"/>
      <c r="F79" s="30"/>
      <c r="G79" s="381"/>
      <c r="H79" s="393">
        <f t="shared" si="12"/>
        <v>0</v>
      </c>
      <c r="I79" s="381"/>
      <c r="J79" s="30"/>
      <c r="K79" s="378"/>
      <c r="L79" s="1"/>
    </row>
    <row r="80" spans="1:12" hidden="1" x14ac:dyDescent="0.25">
      <c r="A80" s="11">
        <v>60</v>
      </c>
      <c r="B80" s="12" t="s">
        <v>134</v>
      </c>
      <c r="C80" s="1" t="s">
        <v>78</v>
      </c>
      <c r="D80" s="381"/>
      <c r="E80" s="30"/>
      <c r="F80" s="30"/>
      <c r="G80" s="381"/>
      <c r="H80" s="393">
        <f t="shared" si="12"/>
        <v>0</v>
      </c>
      <c r="I80" s="381"/>
      <c r="J80" s="30"/>
      <c r="K80" s="378"/>
      <c r="L80" s="1"/>
    </row>
    <row r="81" spans="1:12" hidden="1" x14ac:dyDescent="0.25">
      <c r="A81" s="11">
        <v>61</v>
      </c>
      <c r="B81" s="13" t="s">
        <v>166</v>
      </c>
      <c r="C81" s="2" t="s">
        <v>79</v>
      </c>
      <c r="D81" s="381"/>
      <c r="E81" s="30"/>
      <c r="F81" s="30"/>
      <c r="G81" s="381"/>
      <c r="H81" s="393">
        <f t="shared" si="12"/>
        <v>0</v>
      </c>
      <c r="I81" s="381"/>
      <c r="J81" s="30"/>
      <c r="K81" s="378"/>
      <c r="L81" s="1"/>
    </row>
    <row r="82" spans="1:12" ht="15.75" hidden="1" x14ac:dyDescent="0.25">
      <c r="A82" s="17">
        <v>62</v>
      </c>
      <c r="B82" s="39" t="s">
        <v>195</v>
      </c>
      <c r="C82" s="5" t="s">
        <v>80</v>
      </c>
      <c r="D82" s="381"/>
      <c r="E82" s="31"/>
      <c r="F82" s="31"/>
      <c r="G82" s="381"/>
      <c r="H82" s="393">
        <f t="shared" si="12"/>
        <v>0</v>
      </c>
      <c r="I82" s="381"/>
      <c r="J82" s="31"/>
      <c r="K82" s="378"/>
      <c r="L82" s="1"/>
    </row>
    <row r="83" spans="1:12" ht="15.75" hidden="1" x14ac:dyDescent="0.25">
      <c r="A83" s="11"/>
      <c r="B83" s="16"/>
      <c r="C83" s="1"/>
      <c r="D83" s="381"/>
      <c r="E83" s="1"/>
      <c r="F83" s="1"/>
      <c r="G83" s="381"/>
      <c r="H83" s="393">
        <f t="shared" si="12"/>
        <v>0</v>
      </c>
      <c r="I83" s="381"/>
      <c r="J83" s="1"/>
      <c r="K83" s="378"/>
      <c r="L83" s="1"/>
    </row>
    <row r="84" spans="1:12" hidden="1" x14ac:dyDescent="0.25">
      <c r="A84" s="499" t="s">
        <v>190</v>
      </c>
      <c r="B84" s="499"/>
      <c r="C84" s="1"/>
      <c r="D84" s="381"/>
      <c r="E84" s="30"/>
      <c r="F84" s="30"/>
      <c r="G84" s="381"/>
      <c r="H84" s="393">
        <f t="shared" si="12"/>
        <v>0</v>
      </c>
      <c r="I84" s="381"/>
      <c r="J84" s="30"/>
      <c r="K84" s="378"/>
      <c r="L84" s="1"/>
    </row>
    <row r="85" spans="1:12" hidden="1" x14ac:dyDescent="0.25">
      <c r="A85" s="11">
        <v>63</v>
      </c>
      <c r="B85" s="12" t="s">
        <v>81</v>
      </c>
      <c r="C85" s="1" t="s">
        <v>82</v>
      </c>
      <c r="D85" s="381"/>
      <c r="E85" s="30"/>
      <c r="F85" s="30"/>
      <c r="G85" s="381"/>
      <c r="H85" s="393">
        <f t="shared" si="12"/>
        <v>0</v>
      </c>
      <c r="I85" s="381"/>
      <c r="J85" s="30"/>
      <c r="K85" s="378"/>
      <c r="L85" s="1"/>
    </row>
    <row r="86" spans="1:12" hidden="1" x14ac:dyDescent="0.25">
      <c r="A86" s="11">
        <v>64</v>
      </c>
      <c r="B86" s="12" t="s">
        <v>83</v>
      </c>
      <c r="C86" s="1" t="s">
        <v>84</v>
      </c>
      <c r="D86" s="381"/>
      <c r="E86" s="30"/>
      <c r="F86" s="30"/>
      <c r="G86" s="381"/>
      <c r="H86" s="393">
        <f t="shared" si="12"/>
        <v>0</v>
      </c>
      <c r="I86" s="381"/>
      <c r="J86" s="30"/>
      <c r="K86" s="378"/>
      <c r="L86" s="1"/>
    </row>
    <row r="87" spans="1:12" hidden="1" x14ac:dyDescent="0.25">
      <c r="A87" s="11">
        <v>65</v>
      </c>
      <c r="B87" s="12" t="s">
        <v>135</v>
      </c>
      <c r="C87" s="1" t="s">
        <v>85</v>
      </c>
      <c r="D87" s="381"/>
      <c r="E87" s="30"/>
      <c r="F87" s="30"/>
      <c r="G87" s="381"/>
      <c r="H87" s="393">
        <f t="shared" si="12"/>
        <v>0</v>
      </c>
      <c r="I87" s="381"/>
      <c r="J87" s="30"/>
      <c r="K87" s="378"/>
      <c r="L87" s="1"/>
    </row>
    <row r="88" spans="1:12" hidden="1" x14ac:dyDescent="0.25">
      <c r="A88" s="11">
        <v>66</v>
      </c>
      <c r="B88" s="12" t="s">
        <v>136</v>
      </c>
      <c r="C88" s="1" t="s">
        <v>86</v>
      </c>
      <c r="D88" s="381"/>
      <c r="E88" s="30"/>
      <c r="F88" s="30"/>
      <c r="G88" s="381"/>
      <c r="H88" s="393">
        <f t="shared" si="12"/>
        <v>0</v>
      </c>
      <c r="I88" s="381"/>
      <c r="J88" s="30"/>
      <c r="K88" s="378"/>
      <c r="L88" s="1"/>
    </row>
    <row r="89" spans="1:12" hidden="1" x14ac:dyDescent="0.25">
      <c r="A89" s="11">
        <v>67</v>
      </c>
      <c r="B89" s="12" t="s">
        <v>87</v>
      </c>
      <c r="C89" s="1" t="s">
        <v>88</v>
      </c>
      <c r="D89" s="381"/>
      <c r="E89" s="30"/>
      <c r="F89" s="30"/>
      <c r="G89" s="381"/>
      <c r="H89" s="393">
        <f t="shared" si="12"/>
        <v>0</v>
      </c>
      <c r="I89" s="381"/>
      <c r="J89" s="30"/>
      <c r="K89" s="378"/>
      <c r="L89" s="1"/>
    </row>
    <row r="90" spans="1:12" hidden="1" x14ac:dyDescent="0.25">
      <c r="A90" s="11">
        <v>68</v>
      </c>
      <c r="B90" s="12" t="s">
        <v>587</v>
      </c>
      <c r="C90" s="12" t="s">
        <v>588</v>
      </c>
      <c r="D90" s="381"/>
      <c r="E90" s="30"/>
      <c r="F90" s="30"/>
      <c r="G90" s="381"/>
      <c r="H90" s="393">
        <f t="shared" si="12"/>
        <v>0</v>
      </c>
      <c r="I90" s="381"/>
      <c r="J90" s="30"/>
      <c r="K90" s="378"/>
      <c r="L90" s="1"/>
    </row>
    <row r="91" spans="1:12" hidden="1" x14ac:dyDescent="0.25">
      <c r="A91" s="11">
        <v>69</v>
      </c>
      <c r="B91" s="13" t="s">
        <v>172</v>
      </c>
      <c r="C91" s="2" t="s">
        <v>89</v>
      </c>
      <c r="D91" s="381"/>
      <c r="E91" s="30"/>
      <c r="F91" s="30"/>
      <c r="G91" s="381"/>
      <c r="H91" s="393">
        <f t="shared" si="12"/>
        <v>0</v>
      </c>
      <c r="I91" s="381"/>
      <c r="J91" s="30"/>
      <c r="K91" s="378"/>
      <c r="L91" s="1"/>
    </row>
    <row r="92" spans="1:12" hidden="1" x14ac:dyDescent="0.25">
      <c r="A92" s="11">
        <v>70</v>
      </c>
      <c r="B92" s="13" t="s">
        <v>118</v>
      </c>
      <c r="C92" s="2" t="s">
        <v>90</v>
      </c>
      <c r="D92" s="381"/>
      <c r="E92" s="30"/>
      <c r="F92" s="30"/>
      <c r="G92" s="381"/>
      <c r="H92" s="393">
        <f t="shared" si="12"/>
        <v>0</v>
      </c>
      <c r="I92" s="381"/>
      <c r="J92" s="30"/>
      <c r="K92" s="378"/>
      <c r="L92" s="1"/>
    </row>
    <row r="93" spans="1:12" hidden="1" x14ac:dyDescent="0.25">
      <c r="A93" s="17">
        <v>71</v>
      </c>
      <c r="B93" s="14" t="s">
        <v>173</v>
      </c>
      <c r="C93" s="3" t="s">
        <v>91</v>
      </c>
      <c r="D93" s="381"/>
      <c r="E93" s="30"/>
      <c r="F93" s="30"/>
      <c r="G93" s="381"/>
      <c r="H93" s="393">
        <f t="shared" si="12"/>
        <v>0</v>
      </c>
      <c r="I93" s="381"/>
      <c r="J93" s="30"/>
      <c r="K93" s="378"/>
      <c r="L93" s="1"/>
    </row>
    <row r="94" spans="1:12" hidden="1" x14ac:dyDescent="0.25">
      <c r="A94" s="11"/>
      <c r="B94" s="14"/>
      <c r="C94" s="1"/>
      <c r="D94" s="381"/>
      <c r="E94" s="1"/>
      <c r="F94" s="1"/>
      <c r="G94" s="381"/>
      <c r="H94" s="393">
        <f t="shared" si="12"/>
        <v>0</v>
      </c>
      <c r="I94" s="381"/>
      <c r="J94" s="1"/>
      <c r="K94" s="378"/>
      <c r="L94" s="1"/>
    </row>
    <row r="95" spans="1:12" hidden="1" x14ac:dyDescent="0.25">
      <c r="A95" s="499" t="s">
        <v>191</v>
      </c>
      <c r="B95" s="499"/>
      <c r="C95" s="1"/>
      <c r="D95" s="381"/>
      <c r="E95" s="1"/>
      <c r="F95" s="1"/>
      <c r="G95" s="381"/>
      <c r="H95" s="393">
        <f t="shared" si="12"/>
        <v>0</v>
      </c>
      <c r="I95" s="381"/>
      <c r="J95" s="1"/>
      <c r="K95" s="378"/>
      <c r="L95" s="1"/>
    </row>
    <row r="96" spans="1:12" hidden="1" x14ac:dyDescent="0.25">
      <c r="A96" s="11">
        <v>72</v>
      </c>
      <c r="B96" s="12" t="s">
        <v>137</v>
      </c>
      <c r="C96" s="1" t="s">
        <v>92</v>
      </c>
      <c r="D96" s="381"/>
      <c r="E96" s="30"/>
      <c r="F96" s="30"/>
      <c r="G96" s="381"/>
      <c r="H96" s="393">
        <f t="shared" si="12"/>
        <v>0</v>
      </c>
      <c r="I96" s="381"/>
      <c r="J96" s="30"/>
      <c r="K96" s="378"/>
      <c r="L96" s="1"/>
    </row>
    <row r="97" spans="1:12" hidden="1" x14ac:dyDescent="0.25">
      <c r="A97" s="17">
        <v>73</v>
      </c>
      <c r="B97" s="14" t="s">
        <v>192</v>
      </c>
      <c r="C97" s="3" t="s">
        <v>93</v>
      </c>
      <c r="D97" s="381"/>
      <c r="E97" s="31"/>
      <c r="F97" s="31"/>
      <c r="G97" s="381"/>
      <c r="H97" s="393">
        <f t="shared" si="12"/>
        <v>0</v>
      </c>
      <c r="I97" s="381"/>
      <c r="J97" s="31"/>
      <c r="K97" s="378"/>
      <c r="L97" s="1"/>
    </row>
    <row r="98" spans="1:12" hidden="1" x14ac:dyDescent="0.25">
      <c r="A98" s="11"/>
      <c r="B98" s="14"/>
      <c r="C98" s="1"/>
      <c r="D98" s="381"/>
      <c r="E98" s="1"/>
      <c r="F98" s="1"/>
      <c r="G98" s="381"/>
      <c r="H98" s="393">
        <f t="shared" si="12"/>
        <v>0</v>
      </c>
      <c r="I98" s="381"/>
      <c r="J98" s="1"/>
      <c r="K98" s="378"/>
      <c r="L98" s="1"/>
    </row>
    <row r="99" spans="1:12" hidden="1" x14ac:dyDescent="0.25">
      <c r="A99" s="499" t="s">
        <v>193</v>
      </c>
      <c r="B99" s="499"/>
      <c r="C99" s="1"/>
      <c r="D99" s="381"/>
      <c r="E99" s="1"/>
      <c r="F99" s="1"/>
      <c r="G99" s="381"/>
      <c r="H99" s="393">
        <f t="shared" si="12"/>
        <v>0</v>
      </c>
      <c r="I99" s="381"/>
      <c r="J99" s="1"/>
      <c r="K99" s="378"/>
      <c r="L99" s="1"/>
    </row>
    <row r="100" spans="1:12" hidden="1" x14ac:dyDescent="0.25">
      <c r="A100" s="17">
        <v>74</v>
      </c>
      <c r="B100" s="13" t="s">
        <v>138</v>
      </c>
      <c r="C100" s="2" t="s">
        <v>94</v>
      </c>
      <c r="D100" s="381"/>
      <c r="E100" s="30"/>
      <c r="F100" s="30"/>
      <c r="G100" s="381"/>
      <c r="H100" s="393">
        <f t="shared" si="12"/>
        <v>0</v>
      </c>
      <c r="I100" s="381"/>
      <c r="J100" s="30"/>
      <c r="K100" s="378"/>
      <c r="L100" s="1"/>
    </row>
    <row r="101" spans="1:12" hidden="1" x14ac:dyDescent="0.25">
      <c r="A101" s="11">
        <v>75</v>
      </c>
      <c r="B101" s="12" t="s">
        <v>139</v>
      </c>
      <c r="C101" s="1" t="s">
        <v>95</v>
      </c>
      <c r="D101" s="381"/>
      <c r="E101" s="30"/>
      <c r="F101" s="30"/>
      <c r="G101" s="381"/>
      <c r="H101" s="393">
        <f t="shared" si="12"/>
        <v>0</v>
      </c>
      <c r="I101" s="381"/>
      <c r="J101" s="30"/>
      <c r="K101" s="378"/>
      <c r="L101" s="1"/>
    </row>
    <row r="102" spans="1:12" hidden="1" x14ac:dyDescent="0.25">
      <c r="A102" s="11">
        <v>76</v>
      </c>
      <c r="B102" s="12" t="s">
        <v>140</v>
      </c>
      <c r="C102" s="1" t="s">
        <v>96</v>
      </c>
      <c r="D102" s="381"/>
      <c r="E102" s="30"/>
      <c r="F102" s="30"/>
      <c r="G102" s="381"/>
      <c r="H102" s="393">
        <f t="shared" si="12"/>
        <v>0</v>
      </c>
      <c r="I102" s="381"/>
      <c r="J102" s="30"/>
      <c r="K102" s="378"/>
      <c r="L102" s="1"/>
    </row>
    <row r="103" spans="1:12" hidden="1" x14ac:dyDescent="0.25">
      <c r="A103" s="11">
        <v>77</v>
      </c>
      <c r="B103" s="12" t="s">
        <v>141</v>
      </c>
      <c r="C103" s="1" t="s">
        <v>97</v>
      </c>
      <c r="D103" s="381"/>
      <c r="E103" s="30"/>
      <c r="F103" s="30"/>
      <c r="G103" s="381"/>
      <c r="H103" s="393">
        <f t="shared" si="12"/>
        <v>0</v>
      </c>
      <c r="I103" s="381"/>
      <c r="J103" s="30"/>
      <c r="K103" s="378"/>
      <c r="L103" s="1"/>
    </row>
    <row r="104" spans="1:12" hidden="1" x14ac:dyDescent="0.25">
      <c r="A104" s="11">
        <v>78</v>
      </c>
      <c r="B104" s="13" t="s">
        <v>167</v>
      </c>
      <c r="C104" s="2" t="s">
        <v>98</v>
      </c>
      <c r="D104" s="381"/>
      <c r="E104" s="30" t="s">
        <v>573</v>
      </c>
      <c r="F104" s="30"/>
      <c r="G104" s="381"/>
      <c r="H104" s="393">
        <f t="shared" si="12"/>
        <v>0</v>
      </c>
      <c r="I104" s="381"/>
      <c r="J104" s="30"/>
      <c r="K104" s="378"/>
      <c r="L104" s="1"/>
    </row>
    <row r="105" spans="1:12" hidden="1" x14ac:dyDescent="0.25">
      <c r="A105" s="11">
        <v>79</v>
      </c>
      <c r="B105" s="13" t="s">
        <v>142</v>
      </c>
      <c r="C105" s="2" t="s">
        <v>99</v>
      </c>
      <c r="D105" s="381"/>
      <c r="E105" s="30"/>
      <c r="F105" s="30"/>
      <c r="G105" s="381"/>
      <c r="H105" s="393">
        <f t="shared" si="12"/>
        <v>0</v>
      </c>
      <c r="I105" s="381"/>
      <c r="J105" s="30"/>
      <c r="K105" s="378"/>
      <c r="L105" s="1"/>
    </row>
    <row r="106" spans="1:12" hidden="1" x14ac:dyDescent="0.25">
      <c r="A106" s="17">
        <v>80</v>
      </c>
      <c r="B106" s="23" t="s">
        <v>194</v>
      </c>
      <c r="C106" s="3" t="s">
        <v>100</v>
      </c>
      <c r="D106" s="381"/>
      <c r="E106" s="30"/>
      <c r="F106" s="30"/>
      <c r="G106" s="381"/>
      <c r="H106" s="393">
        <f t="shared" si="12"/>
        <v>0</v>
      </c>
      <c r="I106" s="381"/>
      <c r="J106" s="30"/>
      <c r="K106" s="378"/>
      <c r="L106" s="1"/>
    </row>
    <row r="107" spans="1:12" hidden="1" x14ac:dyDescent="0.25">
      <c r="B107" s="23"/>
      <c r="C107" s="1"/>
      <c r="D107" s="381"/>
      <c r="E107" s="1"/>
      <c r="F107" s="1"/>
      <c r="G107" s="381"/>
      <c r="H107" s="393">
        <f t="shared" si="12"/>
        <v>0</v>
      </c>
      <c r="I107" s="381"/>
      <c r="J107" s="1"/>
      <c r="K107" s="378"/>
      <c r="L107" s="1"/>
    </row>
    <row r="108" spans="1:12" x14ac:dyDescent="0.25">
      <c r="A108" s="499" t="s">
        <v>196</v>
      </c>
      <c r="B108" s="499"/>
      <c r="C108" s="1"/>
      <c r="D108" s="381"/>
      <c r="E108" s="1"/>
      <c r="F108" s="1"/>
      <c r="G108" s="381"/>
      <c r="H108" s="393">
        <f t="shared" si="12"/>
        <v>0</v>
      </c>
      <c r="I108" s="381"/>
      <c r="J108" s="1"/>
      <c r="K108" s="378"/>
      <c r="L108" s="1"/>
    </row>
    <row r="109" spans="1:12" hidden="1" x14ac:dyDescent="0.25">
      <c r="A109" s="11">
        <v>81</v>
      </c>
      <c r="B109" s="339" t="s">
        <v>527</v>
      </c>
      <c r="C109" s="12" t="s">
        <v>528</v>
      </c>
      <c r="D109" s="381"/>
      <c r="E109" s="1"/>
      <c r="F109" s="1"/>
      <c r="G109" s="381"/>
      <c r="H109" s="393">
        <f t="shared" si="12"/>
        <v>0</v>
      </c>
      <c r="I109" s="381"/>
      <c r="J109" s="1"/>
      <c r="K109" s="378"/>
      <c r="L109" s="1"/>
    </row>
    <row r="110" spans="1:12" hidden="1" x14ac:dyDescent="0.25">
      <c r="A110" s="11">
        <v>82</v>
      </c>
      <c r="B110" s="12" t="s">
        <v>143</v>
      </c>
      <c r="C110" s="1" t="s">
        <v>101</v>
      </c>
      <c r="D110" s="381"/>
      <c r="E110" s="30"/>
      <c r="F110" s="30"/>
      <c r="G110" s="381"/>
      <c r="H110" s="393">
        <f t="shared" si="12"/>
        <v>0</v>
      </c>
      <c r="I110" s="381"/>
      <c r="J110" s="30"/>
      <c r="K110" s="378"/>
      <c r="L110" s="1"/>
    </row>
    <row r="111" spans="1:12" hidden="1" x14ac:dyDescent="0.25">
      <c r="A111" s="11">
        <v>83</v>
      </c>
      <c r="B111" s="12" t="s">
        <v>144</v>
      </c>
      <c r="C111" s="1" t="s">
        <v>102</v>
      </c>
      <c r="D111" s="381"/>
      <c r="E111" s="30">
        <v>0</v>
      </c>
      <c r="F111" s="30"/>
      <c r="G111" s="381"/>
      <c r="H111" s="393">
        <f t="shared" si="12"/>
        <v>0</v>
      </c>
      <c r="I111" s="381"/>
      <c r="J111" s="30"/>
      <c r="K111" s="378"/>
      <c r="L111" s="1"/>
    </row>
    <row r="112" spans="1:12" hidden="1" x14ac:dyDescent="0.25">
      <c r="A112" s="11">
        <v>84</v>
      </c>
      <c r="B112" s="12" t="s">
        <v>145</v>
      </c>
      <c r="C112" s="1" t="s">
        <v>103</v>
      </c>
      <c r="D112" s="381"/>
      <c r="E112" s="30"/>
      <c r="F112" s="30"/>
      <c r="G112" s="381"/>
      <c r="H112" s="393">
        <f t="shared" si="12"/>
        <v>0</v>
      </c>
      <c r="I112" s="381"/>
      <c r="J112" s="30"/>
      <c r="K112" s="378"/>
      <c r="L112" s="1"/>
    </row>
    <row r="113" spans="1:13" ht="30" x14ac:dyDescent="0.25">
      <c r="A113" s="11">
        <v>85</v>
      </c>
      <c r="B113" s="12" t="s">
        <v>104</v>
      </c>
      <c r="C113" s="1" t="s">
        <v>105</v>
      </c>
      <c r="D113" s="381">
        <v>23000000</v>
      </c>
      <c r="E113" s="30">
        <v>23000000</v>
      </c>
      <c r="F113" s="30">
        <v>19896473</v>
      </c>
      <c r="G113" s="30">
        <v>19896473</v>
      </c>
      <c r="H113" s="393">
        <f t="shared" si="12"/>
        <v>8100000</v>
      </c>
      <c r="I113" s="30">
        <v>27996473</v>
      </c>
      <c r="J113" s="30">
        <v>27930648</v>
      </c>
      <c r="K113" s="378">
        <f t="shared" si="13"/>
        <v>0.9976488109770113</v>
      </c>
      <c r="L113" s="374" t="s">
        <v>690</v>
      </c>
      <c r="M113" s="34"/>
    </row>
    <row r="114" spans="1:13" x14ac:dyDescent="0.25">
      <c r="A114" s="11">
        <v>86</v>
      </c>
      <c r="B114" s="12" t="s">
        <v>106</v>
      </c>
      <c r="C114" s="1" t="s">
        <v>107</v>
      </c>
      <c r="D114" s="381">
        <v>6500000</v>
      </c>
      <c r="E114" s="30">
        <v>6500000</v>
      </c>
      <c r="F114" s="30">
        <v>5597047</v>
      </c>
      <c r="G114" s="30">
        <v>5597047</v>
      </c>
      <c r="H114" s="393">
        <f t="shared" si="12"/>
        <v>1961849</v>
      </c>
      <c r="I114" s="30">
        <v>7558896</v>
      </c>
      <c r="J114" s="30">
        <v>7558896</v>
      </c>
      <c r="K114" s="378">
        <f t="shared" si="13"/>
        <v>1</v>
      </c>
      <c r="L114" s="1"/>
    </row>
    <row r="115" spans="1:13" hidden="1" x14ac:dyDescent="0.25">
      <c r="A115" s="11">
        <v>87</v>
      </c>
      <c r="B115" s="12" t="s">
        <v>661</v>
      </c>
      <c r="C115" s="12" t="s">
        <v>662</v>
      </c>
      <c r="D115" s="381"/>
      <c r="E115" s="30"/>
      <c r="F115" s="30"/>
      <c r="G115" s="30"/>
      <c r="H115" s="393"/>
      <c r="I115" s="30"/>
      <c r="J115" s="30"/>
      <c r="K115" s="378"/>
      <c r="L115" s="1"/>
    </row>
    <row r="116" spans="1:13" hidden="1" x14ac:dyDescent="0.25">
      <c r="A116" s="11">
        <v>88</v>
      </c>
      <c r="B116" s="12" t="s">
        <v>659</v>
      </c>
      <c r="C116" s="12" t="s">
        <v>660</v>
      </c>
      <c r="D116" s="381"/>
      <c r="E116" s="30"/>
      <c r="F116" s="30"/>
      <c r="G116" s="30"/>
      <c r="H116" s="393"/>
      <c r="I116" s="30"/>
      <c r="J116" s="30"/>
      <c r="K116" s="378"/>
      <c r="L116" s="1"/>
    </row>
    <row r="117" spans="1:13" x14ac:dyDescent="0.25">
      <c r="A117" s="11">
        <v>89</v>
      </c>
      <c r="B117" s="12" t="s">
        <v>146</v>
      </c>
      <c r="C117" s="1" t="s">
        <v>108</v>
      </c>
      <c r="D117" s="381">
        <v>1000</v>
      </c>
      <c r="E117" s="30">
        <v>1000</v>
      </c>
      <c r="F117" s="30">
        <v>66000</v>
      </c>
      <c r="G117" s="30">
        <v>66000</v>
      </c>
      <c r="H117" s="393">
        <f t="shared" si="12"/>
        <v>34377</v>
      </c>
      <c r="I117" s="30">
        <v>100377</v>
      </c>
      <c r="J117" s="30">
        <v>100377</v>
      </c>
      <c r="K117" s="378">
        <f t="shared" si="13"/>
        <v>1</v>
      </c>
      <c r="L117" s="374" t="s">
        <v>560</v>
      </c>
    </row>
    <row r="118" spans="1:13" x14ac:dyDescent="0.25">
      <c r="A118" s="11">
        <v>90</v>
      </c>
      <c r="B118" s="14" t="s">
        <v>198</v>
      </c>
      <c r="C118" s="3" t="s">
        <v>109</v>
      </c>
      <c r="D118" s="382">
        <f>D110+D111+D112+D114+D117+D113</f>
        <v>29501000</v>
      </c>
      <c r="E118" s="382">
        <f>E110+E111+E112+E114+E117+E113</f>
        <v>29501000</v>
      </c>
      <c r="F118" s="382">
        <f>F110+F111+F112+F114+F117+F113</f>
        <v>25559520</v>
      </c>
      <c r="G118" s="382">
        <f>G110+G111+G112+G114+G117+G113</f>
        <v>25559520</v>
      </c>
      <c r="H118" s="393">
        <f t="shared" si="12"/>
        <v>10096226</v>
      </c>
      <c r="I118" s="382">
        <f>I110+I111+I112+I114+I117+I113</f>
        <v>35655746</v>
      </c>
      <c r="J118" s="382">
        <f>J110+J111+J112+J114+J117+J113</f>
        <v>35589921</v>
      </c>
      <c r="K118" s="378">
        <f t="shared" si="13"/>
        <v>0.99815387399270794</v>
      </c>
      <c r="L118" s="1"/>
    </row>
    <row r="119" spans="1:13" hidden="1" x14ac:dyDescent="0.25">
      <c r="B119" s="14"/>
      <c r="C119" s="1"/>
      <c r="D119" s="381"/>
      <c r="E119" s="1"/>
      <c r="F119" s="1"/>
      <c r="G119" s="381"/>
      <c r="H119" s="393">
        <f t="shared" si="12"/>
        <v>0</v>
      </c>
      <c r="I119" s="381"/>
      <c r="J119" s="1"/>
      <c r="K119" s="378"/>
      <c r="L119" s="1"/>
    </row>
    <row r="120" spans="1:13" hidden="1" x14ac:dyDescent="0.25">
      <c r="A120" s="499" t="s">
        <v>197</v>
      </c>
      <c r="B120" s="499"/>
      <c r="C120" s="1"/>
      <c r="D120" s="381"/>
      <c r="E120" s="1"/>
      <c r="F120" s="1"/>
      <c r="G120" s="381"/>
      <c r="H120" s="393">
        <f t="shared" ref="H120:H139" si="14">I120-G120</f>
        <v>0</v>
      </c>
      <c r="I120" s="381"/>
      <c r="J120" s="1"/>
      <c r="K120" s="378"/>
      <c r="L120" s="1"/>
    </row>
    <row r="121" spans="1:13" hidden="1" x14ac:dyDescent="0.25">
      <c r="A121" s="11">
        <v>91</v>
      </c>
      <c r="B121" s="13" t="s">
        <v>147</v>
      </c>
      <c r="C121" s="2" t="s">
        <v>110</v>
      </c>
      <c r="D121" s="381"/>
      <c r="E121" s="30"/>
      <c r="F121" s="30"/>
      <c r="G121" s="381"/>
      <c r="H121" s="393">
        <f t="shared" si="14"/>
        <v>0</v>
      </c>
      <c r="I121" s="381"/>
      <c r="J121" s="30"/>
      <c r="K121" s="378"/>
      <c r="L121" s="1"/>
    </row>
    <row r="122" spans="1:13" hidden="1" x14ac:dyDescent="0.25">
      <c r="A122" s="11">
        <v>92</v>
      </c>
      <c r="B122" s="13" t="s">
        <v>642</v>
      </c>
      <c r="C122" s="2" t="s">
        <v>641</v>
      </c>
      <c r="D122" s="381"/>
      <c r="E122" s="30"/>
      <c r="F122" s="30"/>
      <c r="G122" s="381"/>
      <c r="H122" s="393"/>
      <c r="I122" s="381"/>
      <c r="J122" s="30"/>
      <c r="K122" s="378"/>
      <c r="L122" s="1"/>
    </row>
    <row r="123" spans="1:13" hidden="1" x14ac:dyDescent="0.25">
      <c r="A123" s="11">
        <v>93</v>
      </c>
      <c r="B123" s="13" t="s">
        <v>634</v>
      </c>
      <c r="C123" s="13" t="s">
        <v>633</v>
      </c>
      <c r="D123" s="381"/>
      <c r="E123" s="30"/>
      <c r="F123" s="30"/>
      <c r="G123" s="381"/>
      <c r="H123" s="393">
        <f t="shared" si="14"/>
        <v>0</v>
      </c>
      <c r="I123" s="381"/>
      <c r="J123" s="30"/>
      <c r="K123" s="378"/>
      <c r="L123" s="1"/>
    </row>
    <row r="124" spans="1:13" hidden="1" x14ac:dyDescent="0.25">
      <c r="A124" s="11">
        <v>94</v>
      </c>
      <c r="B124" s="14" t="s">
        <v>168</v>
      </c>
      <c r="C124" s="3" t="s">
        <v>111</v>
      </c>
      <c r="D124" s="381"/>
      <c r="E124" s="30"/>
      <c r="F124" s="30"/>
      <c r="G124" s="381"/>
      <c r="H124" s="393">
        <f t="shared" si="14"/>
        <v>0</v>
      </c>
      <c r="I124" s="381"/>
      <c r="J124" s="30"/>
      <c r="K124" s="378"/>
      <c r="L124" s="1"/>
    </row>
    <row r="125" spans="1:13" hidden="1" x14ac:dyDescent="0.25">
      <c r="A125" s="11"/>
      <c r="B125" s="14"/>
      <c r="C125" s="1"/>
      <c r="D125" s="381"/>
      <c r="E125" s="1"/>
      <c r="F125" s="1"/>
      <c r="G125" s="381"/>
      <c r="H125" s="393">
        <f t="shared" si="14"/>
        <v>0</v>
      </c>
      <c r="I125" s="381"/>
      <c r="J125" s="1"/>
      <c r="K125" s="378"/>
      <c r="L125" s="1"/>
    </row>
    <row r="126" spans="1:13" hidden="1" x14ac:dyDescent="0.25">
      <c r="A126" s="460" t="s">
        <v>533</v>
      </c>
      <c r="B126" s="337"/>
      <c r="C126" s="14"/>
      <c r="D126" s="381"/>
      <c r="E126" s="1"/>
      <c r="F126" s="1"/>
      <c r="G126" s="381"/>
      <c r="H126" s="393">
        <f t="shared" si="14"/>
        <v>0</v>
      </c>
      <c r="I126" s="381"/>
      <c r="J126" s="1"/>
      <c r="K126" s="378"/>
      <c r="L126" s="1"/>
    </row>
    <row r="127" spans="1:13" hidden="1" x14ac:dyDescent="0.25">
      <c r="A127" s="11">
        <v>95</v>
      </c>
      <c r="B127" s="15" t="s">
        <v>529</v>
      </c>
      <c r="C127" s="15" t="s">
        <v>530</v>
      </c>
      <c r="D127" s="381"/>
      <c r="E127" s="1"/>
      <c r="F127" s="1"/>
      <c r="G127" s="381"/>
      <c r="H127" s="393">
        <f t="shared" si="14"/>
        <v>0</v>
      </c>
      <c r="I127" s="381"/>
      <c r="J127" s="1"/>
      <c r="K127" s="378"/>
      <c r="L127" s="1"/>
    </row>
    <row r="128" spans="1:13" hidden="1" x14ac:dyDescent="0.25">
      <c r="A128" s="11">
        <v>96</v>
      </c>
      <c r="B128" s="23" t="s">
        <v>531</v>
      </c>
      <c r="C128" s="14" t="s">
        <v>532</v>
      </c>
      <c r="D128" s="381"/>
      <c r="E128" s="1"/>
      <c r="F128" s="1"/>
      <c r="G128" s="381"/>
      <c r="H128" s="393">
        <f t="shared" si="14"/>
        <v>0</v>
      </c>
      <c r="I128" s="381"/>
      <c r="J128" s="1"/>
      <c r="K128" s="378"/>
      <c r="L128" s="1"/>
    </row>
    <row r="129" spans="1:14" hidden="1" x14ac:dyDescent="0.25">
      <c r="A129" s="11"/>
      <c r="B129" s="14"/>
      <c r="C129" s="1"/>
      <c r="D129" s="381"/>
      <c r="E129" s="1"/>
      <c r="F129" s="1"/>
      <c r="G129" s="381"/>
      <c r="H129" s="393">
        <f t="shared" si="14"/>
        <v>0</v>
      </c>
      <c r="I129" s="381"/>
      <c r="J129" s="1"/>
      <c r="K129" s="378"/>
      <c r="L129" s="1"/>
    </row>
    <row r="130" spans="1:14" ht="15.75" x14ac:dyDescent="0.25">
      <c r="A130" s="11">
        <v>97</v>
      </c>
      <c r="B130" s="16" t="s">
        <v>200</v>
      </c>
      <c r="C130" s="5" t="s">
        <v>112</v>
      </c>
      <c r="D130" s="384">
        <f>D93+D97+D106+D118+D124</f>
        <v>29501000</v>
      </c>
      <c r="E130" s="384">
        <f>E93+E97+E106+E118+E124</f>
        <v>29501000</v>
      </c>
      <c r="F130" s="384">
        <f>F93+F97+F106+F118+F124</f>
        <v>25559520</v>
      </c>
      <c r="G130" s="384">
        <f>G93+G97+G106+G118+G124</f>
        <v>25559520</v>
      </c>
      <c r="H130" s="393">
        <f t="shared" si="14"/>
        <v>10096226</v>
      </c>
      <c r="I130" s="384">
        <f>I93+I97+I106+I118+I124</f>
        <v>35655746</v>
      </c>
      <c r="J130" s="384">
        <f>J93+J97+J106+J118+J124</f>
        <v>35589921</v>
      </c>
      <c r="K130" s="378">
        <f t="shared" ref="K130:K139" si="15">J130/I130</f>
        <v>0.99815387399270794</v>
      </c>
      <c r="L130" s="1"/>
    </row>
    <row r="131" spans="1:14" hidden="1" x14ac:dyDescent="0.25">
      <c r="A131" s="11">
        <v>98</v>
      </c>
      <c r="B131" s="12" t="s">
        <v>169</v>
      </c>
      <c r="C131" s="1" t="s">
        <v>113</v>
      </c>
      <c r="D131" s="381"/>
      <c r="E131" s="30"/>
      <c r="F131" s="30"/>
      <c r="G131" s="381"/>
      <c r="H131" s="393">
        <f t="shared" si="14"/>
        <v>0</v>
      </c>
      <c r="I131" s="381"/>
      <c r="J131" s="30"/>
      <c r="K131" s="378"/>
      <c r="L131" s="1"/>
    </row>
    <row r="132" spans="1:14" x14ac:dyDescent="0.25">
      <c r="A132" s="11">
        <v>99</v>
      </c>
      <c r="B132" s="12" t="s">
        <v>170</v>
      </c>
      <c r="C132" s="1" t="s">
        <v>148</v>
      </c>
      <c r="D132" s="381">
        <v>5523753</v>
      </c>
      <c r="E132" s="30">
        <v>0</v>
      </c>
      <c r="F132" s="30">
        <v>5252870</v>
      </c>
      <c r="G132" s="30">
        <v>5252870</v>
      </c>
      <c r="H132" s="393">
        <f t="shared" ref="H132" si="16">I132-G132</f>
        <v>-5208234</v>
      </c>
      <c r="I132" s="30">
        <v>44636</v>
      </c>
      <c r="J132" s="30">
        <v>44636</v>
      </c>
      <c r="K132" s="378">
        <f t="shared" ref="K132" si="17">J132/I132</f>
        <v>1</v>
      </c>
      <c r="L132" s="1"/>
    </row>
    <row r="133" spans="1:14" hidden="1" x14ac:dyDescent="0.25">
      <c r="A133" s="11">
        <v>100</v>
      </c>
      <c r="B133" s="12" t="s">
        <v>534</v>
      </c>
      <c r="C133" s="12" t="s">
        <v>535</v>
      </c>
      <c r="D133" s="381"/>
      <c r="E133" s="30"/>
      <c r="F133" s="30"/>
      <c r="G133" s="381"/>
      <c r="H133" s="393">
        <f t="shared" si="14"/>
        <v>0</v>
      </c>
      <c r="I133" s="381"/>
      <c r="J133" s="30"/>
      <c r="K133" s="378"/>
      <c r="L133" s="1"/>
    </row>
    <row r="134" spans="1:14" x14ac:dyDescent="0.25">
      <c r="A134" s="11">
        <v>101</v>
      </c>
      <c r="B134" s="12" t="s">
        <v>114</v>
      </c>
      <c r="C134" s="1" t="s">
        <v>115</v>
      </c>
      <c r="D134" s="381">
        <v>41231565</v>
      </c>
      <c r="E134" s="30">
        <v>50519810</v>
      </c>
      <c r="F134" s="30">
        <v>49352763</v>
      </c>
      <c r="G134" s="381">
        <v>49555782</v>
      </c>
      <c r="H134" s="393">
        <f t="shared" si="14"/>
        <v>-4570454</v>
      </c>
      <c r="I134" s="381">
        <v>44985328</v>
      </c>
      <c r="J134" s="30">
        <v>44985328</v>
      </c>
      <c r="K134" s="378">
        <f t="shared" si="15"/>
        <v>1</v>
      </c>
      <c r="L134" s="375"/>
    </row>
    <row r="135" spans="1:14" x14ac:dyDescent="0.25">
      <c r="A135" s="11">
        <v>102</v>
      </c>
      <c r="B135" s="13" t="s">
        <v>171</v>
      </c>
      <c r="C135" s="2" t="s">
        <v>116</v>
      </c>
      <c r="D135" s="381">
        <f>D131+D132+D134</f>
        <v>46755318</v>
      </c>
      <c r="E135" s="30">
        <f>E131+E132+E134</f>
        <v>50519810</v>
      </c>
      <c r="F135" s="30">
        <f>+F134+F132</f>
        <v>54605633</v>
      </c>
      <c r="G135" s="30">
        <f>+G134+G132</f>
        <v>54808652</v>
      </c>
      <c r="H135" s="393">
        <f t="shared" si="14"/>
        <v>-9778688</v>
      </c>
      <c r="I135" s="30">
        <f>+I134+I132</f>
        <v>45029964</v>
      </c>
      <c r="J135" s="30">
        <f>+J134+J132</f>
        <v>45029964</v>
      </c>
      <c r="K135" s="378">
        <f t="shared" si="15"/>
        <v>1</v>
      </c>
      <c r="L135" s="1"/>
    </row>
    <row r="136" spans="1:14" ht="15.75" x14ac:dyDescent="0.25">
      <c r="A136" s="11">
        <v>103</v>
      </c>
      <c r="B136" s="39" t="s">
        <v>199</v>
      </c>
      <c r="C136" s="5" t="s">
        <v>117</v>
      </c>
      <c r="D136" s="384">
        <f>D135</f>
        <v>46755318</v>
      </c>
      <c r="E136" s="33">
        <f t="shared" ref="E136" si="18">E135</f>
        <v>50519810</v>
      </c>
      <c r="F136" s="33">
        <f>F135</f>
        <v>54605633</v>
      </c>
      <c r="G136" s="33">
        <f t="shared" ref="G136:J136" si="19">G135</f>
        <v>54808652</v>
      </c>
      <c r="H136" s="393">
        <f t="shared" si="14"/>
        <v>-9778688</v>
      </c>
      <c r="I136" s="33">
        <f t="shared" ref="I136" si="20">I135</f>
        <v>45029964</v>
      </c>
      <c r="J136" s="33">
        <f t="shared" si="19"/>
        <v>45029964</v>
      </c>
      <c r="K136" s="378">
        <f t="shared" si="15"/>
        <v>1</v>
      </c>
      <c r="L136" s="1"/>
    </row>
    <row r="137" spans="1:14" x14ac:dyDescent="0.25">
      <c r="A137" s="11"/>
      <c r="B137" s="12"/>
      <c r="C137" s="1"/>
      <c r="D137" s="381"/>
      <c r="E137" s="30"/>
      <c r="F137" s="30"/>
      <c r="G137" s="381"/>
      <c r="H137" s="393">
        <f t="shared" si="14"/>
        <v>0</v>
      </c>
      <c r="I137" s="30"/>
      <c r="J137" s="30"/>
      <c r="K137" s="378"/>
      <c r="L137" s="1"/>
    </row>
    <row r="138" spans="1:14" ht="15.75" x14ac:dyDescent="0.25">
      <c r="A138" s="11">
        <v>104</v>
      </c>
      <c r="B138" s="16" t="s">
        <v>149</v>
      </c>
      <c r="C138" s="7"/>
      <c r="D138" s="384">
        <f>D75+D82</f>
        <v>76256318</v>
      </c>
      <c r="E138" s="33">
        <f>E75+E82</f>
        <v>80020810</v>
      </c>
      <c r="F138" s="33">
        <f>F75+F82</f>
        <v>80165153</v>
      </c>
      <c r="G138" s="33">
        <f>G75+G82</f>
        <v>80368172</v>
      </c>
      <c r="H138" s="393">
        <f t="shared" si="14"/>
        <v>317538</v>
      </c>
      <c r="I138" s="33">
        <f>I75+I82</f>
        <v>80685710</v>
      </c>
      <c r="J138" s="33">
        <f>J75+J82</f>
        <v>79847091</v>
      </c>
      <c r="K138" s="378">
        <f t="shared" si="15"/>
        <v>0.98960635036860922</v>
      </c>
      <c r="L138" s="375"/>
      <c r="M138" s="34"/>
    </row>
    <row r="139" spans="1:14" ht="15.75" x14ac:dyDescent="0.25">
      <c r="A139" s="11">
        <v>105</v>
      </c>
      <c r="B139" s="16" t="s">
        <v>150</v>
      </c>
      <c r="C139" s="7"/>
      <c r="D139" s="384">
        <f>D130+D136</f>
        <v>76256318</v>
      </c>
      <c r="E139" s="33">
        <f>E130+E136</f>
        <v>80020810</v>
      </c>
      <c r="F139" s="33">
        <f>F130+F136</f>
        <v>80165153</v>
      </c>
      <c r="G139" s="33">
        <f>G130+G136</f>
        <v>80368172</v>
      </c>
      <c r="H139" s="393">
        <f t="shared" si="14"/>
        <v>317538</v>
      </c>
      <c r="I139" s="33">
        <f>I130+I136</f>
        <v>80685710</v>
      </c>
      <c r="J139" s="33">
        <f>J130+J136</f>
        <v>80619885</v>
      </c>
      <c r="K139" s="378">
        <f t="shared" si="15"/>
        <v>0.99918418019746003</v>
      </c>
      <c r="L139" s="375"/>
      <c r="M139" s="34"/>
      <c r="N139" s="34"/>
    </row>
    <row r="140" spans="1:14" x14ac:dyDescent="0.25">
      <c r="A140" s="38"/>
      <c r="L140" s="34"/>
    </row>
    <row r="141" spans="1:14" x14ac:dyDescent="0.25">
      <c r="K141" s="231"/>
      <c r="L141" s="42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</sheetData>
  <mergeCells count="12">
    <mergeCell ref="A3:B3"/>
    <mergeCell ref="A21:B21"/>
    <mergeCell ref="A47:B47"/>
    <mergeCell ref="A55:B55"/>
    <mergeCell ref="A99:B99"/>
    <mergeCell ref="A108:B108"/>
    <mergeCell ref="A120:B120"/>
    <mergeCell ref="A64:B64"/>
    <mergeCell ref="A69:B69"/>
    <mergeCell ref="A77:B77"/>
    <mergeCell ref="A84:B84"/>
    <mergeCell ref="A95:B95"/>
  </mergeCells>
  <pageMargins left="0.27559055118110237" right="0.27559055118110237" top="0.98425196850393704" bottom="0.27559055118110237" header="0.51181102362204722" footer="0.51181102362204722"/>
  <pageSetup paperSize="9" scale="62" orientation="landscape" r:id="rId1"/>
  <headerFooter>
    <oddHeader>&amp;C&amp;"-,Félkövér"Tápiógyörgye Községi Konyha és Étterem&amp;R&amp;"-,Félkövér"6. melléklet
1/2020. (I.27.) rendelet
adatok: ezer Ft-ban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24"/>
  <sheetViews>
    <sheetView showRuler="0" topLeftCell="A29" zoomScaleNormal="100" zoomScalePageLayoutView="77" workbookViewId="0">
      <selection activeCell="I135" sqref="I135"/>
    </sheetView>
  </sheetViews>
  <sheetFormatPr defaultRowHeight="15" x14ac:dyDescent="0.25"/>
  <cols>
    <col min="1" max="1" width="6.85546875" style="17" customWidth="1"/>
    <col min="2" max="2" width="42.28515625" customWidth="1"/>
    <col min="3" max="3" width="10.42578125" bestFit="1" customWidth="1"/>
    <col min="4" max="4" width="13.85546875" customWidth="1"/>
    <col min="5" max="5" width="13.85546875" bestFit="1" customWidth="1"/>
    <col min="6" max="6" width="13.85546875" customWidth="1"/>
    <col min="7" max="7" width="16.28515625" customWidth="1"/>
    <col min="8" max="8" width="13.85546875" customWidth="1"/>
    <col min="9" max="9" width="16.28515625" customWidth="1"/>
    <col min="10" max="11" width="13.85546875" customWidth="1"/>
    <col min="12" max="12" width="37.28515625" customWidth="1"/>
  </cols>
  <sheetData>
    <row r="1" spans="1:12" s="21" customFormat="1" ht="47.25" x14ac:dyDescent="0.25">
      <c r="A1" s="9" t="s">
        <v>420</v>
      </c>
      <c r="B1" s="9" t="s">
        <v>0</v>
      </c>
      <c r="C1" s="19" t="s">
        <v>1</v>
      </c>
      <c r="D1" s="20" t="s">
        <v>571</v>
      </c>
      <c r="E1" s="20" t="s">
        <v>596</v>
      </c>
      <c r="F1" s="10" t="s">
        <v>611</v>
      </c>
      <c r="G1" s="424" t="s">
        <v>640</v>
      </c>
      <c r="H1" s="10" t="s">
        <v>612</v>
      </c>
      <c r="I1" s="10" t="s">
        <v>655</v>
      </c>
      <c r="J1" s="10" t="s">
        <v>656</v>
      </c>
      <c r="K1" s="10" t="s">
        <v>582</v>
      </c>
      <c r="L1" s="423" t="s">
        <v>583</v>
      </c>
    </row>
    <row r="2" spans="1:12" x14ac:dyDescent="0.25">
      <c r="A2" s="11"/>
      <c r="B2" s="12"/>
      <c r="C2" s="1"/>
      <c r="D2" s="1"/>
      <c r="E2" s="1"/>
      <c r="F2" s="1"/>
      <c r="G2" s="381"/>
      <c r="H2" s="1"/>
      <c r="I2" s="381"/>
      <c r="J2" s="1"/>
      <c r="K2" s="12"/>
      <c r="L2" s="1"/>
    </row>
    <row r="3" spans="1:12" x14ac:dyDescent="0.25">
      <c r="A3" s="499" t="s">
        <v>175</v>
      </c>
      <c r="B3" s="499"/>
      <c r="C3" s="1"/>
      <c r="D3" s="1"/>
      <c r="E3" s="1"/>
      <c r="F3" s="1"/>
      <c r="G3" s="381"/>
      <c r="H3" s="1"/>
      <c r="I3" s="381"/>
      <c r="J3" s="1"/>
      <c r="K3" s="12"/>
      <c r="L3" s="1"/>
    </row>
    <row r="4" spans="1:12" x14ac:dyDescent="0.25">
      <c r="A4" s="11">
        <v>1</v>
      </c>
      <c r="B4" s="12" t="s">
        <v>120</v>
      </c>
      <c r="C4" s="1" t="s">
        <v>2</v>
      </c>
      <c r="D4" s="381">
        <v>56139636</v>
      </c>
      <c r="E4" s="30">
        <v>56139636</v>
      </c>
      <c r="F4" s="30">
        <v>53641834</v>
      </c>
      <c r="G4" s="30">
        <v>53641834</v>
      </c>
      <c r="H4" s="381">
        <f>I4-G4</f>
        <v>657053</v>
      </c>
      <c r="I4" s="30">
        <v>54298887</v>
      </c>
      <c r="J4" s="30">
        <v>54298887</v>
      </c>
      <c r="K4" s="378">
        <f>J4/I4</f>
        <v>1</v>
      </c>
      <c r="L4" s="1"/>
    </row>
    <row r="5" spans="1:12" hidden="1" x14ac:dyDescent="0.25">
      <c r="A5" s="11">
        <v>2</v>
      </c>
      <c r="B5" s="12" t="s">
        <v>546</v>
      </c>
      <c r="C5" s="1" t="s">
        <v>547</v>
      </c>
      <c r="D5" s="381"/>
      <c r="E5" s="30"/>
      <c r="F5" s="30"/>
      <c r="G5" s="381"/>
      <c r="H5" s="381">
        <f t="shared" ref="H5:H64" si="0">I5-G5</f>
        <v>0</v>
      </c>
      <c r="I5" s="381"/>
      <c r="J5" s="30"/>
      <c r="K5" s="378"/>
      <c r="L5" s="1"/>
    </row>
    <row r="6" spans="1:12" hidden="1" x14ac:dyDescent="0.25">
      <c r="A6" s="11">
        <v>3</v>
      </c>
      <c r="B6" s="12" t="s">
        <v>121</v>
      </c>
      <c r="C6" s="1" t="s">
        <v>3</v>
      </c>
      <c r="D6" s="381"/>
      <c r="E6" s="30">
        <v>0</v>
      </c>
      <c r="F6" s="30"/>
      <c r="G6" s="381"/>
      <c r="H6" s="381">
        <f t="shared" si="0"/>
        <v>0</v>
      </c>
      <c r="I6" s="381"/>
      <c r="J6" s="30"/>
      <c r="K6" s="378"/>
      <c r="L6" s="1"/>
    </row>
    <row r="7" spans="1:12" x14ac:dyDescent="0.25">
      <c r="A7" s="11">
        <v>4</v>
      </c>
      <c r="B7" s="12" t="s">
        <v>4</v>
      </c>
      <c r="C7" s="1" t="s">
        <v>5</v>
      </c>
      <c r="D7" s="381">
        <v>1010000</v>
      </c>
      <c r="E7" s="30">
        <v>0</v>
      </c>
      <c r="F7" s="30"/>
      <c r="G7" s="381"/>
      <c r="H7" s="381">
        <f t="shared" si="0"/>
        <v>0</v>
      </c>
      <c r="I7" s="381"/>
      <c r="J7" s="30"/>
      <c r="K7" s="378"/>
      <c r="L7" s="1"/>
    </row>
    <row r="8" spans="1:12" hidden="1" x14ac:dyDescent="0.25">
      <c r="A8" s="11">
        <v>5</v>
      </c>
      <c r="B8" s="12" t="s">
        <v>6</v>
      </c>
      <c r="C8" s="1" t="s">
        <v>7</v>
      </c>
      <c r="D8" s="381"/>
      <c r="E8" s="30"/>
      <c r="F8" s="30"/>
      <c r="G8" s="381"/>
      <c r="H8" s="381">
        <f t="shared" si="0"/>
        <v>0</v>
      </c>
      <c r="I8" s="381"/>
      <c r="J8" s="30"/>
      <c r="K8" s="378"/>
      <c r="L8" s="1"/>
    </row>
    <row r="9" spans="1:12" x14ac:dyDescent="0.25">
      <c r="A9" s="11">
        <v>6</v>
      </c>
      <c r="B9" s="12" t="s">
        <v>8</v>
      </c>
      <c r="C9" s="12" t="s">
        <v>9</v>
      </c>
      <c r="D9" s="381">
        <v>68720</v>
      </c>
      <c r="E9" s="30"/>
      <c r="F9" s="30"/>
      <c r="G9" s="381"/>
      <c r="H9" s="381">
        <f t="shared" si="0"/>
        <v>0</v>
      </c>
      <c r="I9" s="381"/>
      <c r="J9" s="30"/>
      <c r="K9" s="378"/>
      <c r="L9" s="374"/>
    </row>
    <row r="10" spans="1:12" hidden="1" x14ac:dyDescent="0.25">
      <c r="A10" s="11">
        <v>7</v>
      </c>
      <c r="B10" s="12" t="s">
        <v>122</v>
      </c>
      <c r="C10" s="1" t="s">
        <v>10</v>
      </c>
      <c r="D10" s="381"/>
      <c r="E10" s="30"/>
      <c r="F10" s="30"/>
      <c r="G10" s="381"/>
      <c r="H10" s="381">
        <f t="shared" si="0"/>
        <v>0</v>
      </c>
      <c r="I10" s="381"/>
      <c r="J10" s="30"/>
      <c r="K10" s="378"/>
      <c r="L10" s="1"/>
    </row>
    <row r="11" spans="1:12" ht="30" x14ac:dyDescent="0.25">
      <c r="A11" s="11">
        <v>8</v>
      </c>
      <c r="B11" s="12" t="s">
        <v>123</v>
      </c>
      <c r="C11" s="1" t="s">
        <v>11</v>
      </c>
      <c r="D11" s="381">
        <v>1100000</v>
      </c>
      <c r="E11" s="30">
        <v>1100000</v>
      </c>
      <c r="F11" s="30">
        <v>833081</v>
      </c>
      <c r="G11" s="381">
        <v>911479</v>
      </c>
      <c r="H11" s="381">
        <f t="shared" si="0"/>
        <v>416430</v>
      </c>
      <c r="I11" s="381">
        <v>1327909</v>
      </c>
      <c r="J11" s="30">
        <v>1327909</v>
      </c>
      <c r="K11" s="378">
        <f t="shared" ref="K11:K40" si="1">J11/I11</f>
        <v>1</v>
      </c>
      <c r="L11" s="374" t="s">
        <v>536</v>
      </c>
    </row>
    <row r="12" spans="1:12" x14ac:dyDescent="0.25">
      <c r="A12" s="11">
        <v>9</v>
      </c>
      <c r="B12" s="13" t="s">
        <v>152</v>
      </c>
      <c r="C12" s="2" t="s">
        <v>12</v>
      </c>
      <c r="D12" s="383">
        <f t="shared" ref="D12:E12" si="2">SUM(D4:D11)</f>
        <v>58318356</v>
      </c>
      <c r="E12" s="32">
        <f t="shared" si="2"/>
        <v>57239636</v>
      </c>
      <c r="F12" s="32">
        <f>SUM(F4:F11)</f>
        <v>54474915</v>
      </c>
      <c r="G12" s="32">
        <f t="shared" ref="G12:J12" si="3">SUM(G4:G11)</f>
        <v>54553313</v>
      </c>
      <c r="H12" s="381">
        <f t="shared" si="0"/>
        <v>1073483</v>
      </c>
      <c r="I12" s="32">
        <f t="shared" si="3"/>
        <v>55626796</v>
      </c>
      <c r="J12" s="32">
        <f t="shared" si="3"/>
        <v>55626796</v>
      </c>
      <c r="K12" s="378">
        <f t="shared" si="1"/>
        <v>1</v>
      </c>
      <c r="L12" s="1"/>
    </row>
    <row r="13" spans="1:12" hidden="1" x14ac:dyDescent="0.25">
      <c r="A13" s="11">
        <v>10</v>
      </c>
      <c r="B13" s="12" t="s">
        <v>124</v>
      </c>
      <c r="C13" s="1" t="s">
        <v>13</v>
      </c>
      <c r="D13" s="381"/>
      <c r="E13" s="30"/>
      <c r="F13" s="30"/>
      <c r="G13" s="381"/>
      <c r="H13" s="381">
        <f t="shared" si="0"/>
        <v>0</v>
      </c>
      <c r="I13" s="381"/>
      <c r="J13" s="30"/>
      <c r="K13" s="378"/>
      <c r="L13" s="1"/>
    </row>
    <row r="14" spans="1:12" x14ac:dyDescent="0.25">
      <c r="A14" s="11">
        <v>11</v>
      </c>
      <c r="B14" s="12" t="s">
        <v>14</v>
      </c>
      <c r="C14" s="1" t="s">
        <v>15</v>
      </c>
      <c r="D14" s="381"/>
      <c r="E14" s="30">
        <v>2000000</v>
      </c>
      <c r="F14" s="30">
        <v>785548</v>
      </c>
      <c r="G14" s="381">
        <v>1510048</v>
      </c>
      <c r="H14" s="381">
        <f t="shared" si="0"/>
        <v>0</v>
      </c>
      <c r="I14" s="381">
        <v>1510048</v>
      </c>
      <c r="J14" s="30">
        <v>1510048</v>
      </c>
      <c r="K14" s="378">
        <f t="shared" si="1"/>
        <v>1</v>
      </c>
      <c r="L14" s="374"/>
    </row>
    <row r="15" spans="1:12" x14ac:dyDescent="0.25">
      <c r="A15" s="11">
        <v>12</v>
      </c>
      <c r="B15" s="12" t="s">
        <v>16</v>
      </c>
      <c r="C15" s="1" t="s">
        <v>17</v>
      </c>
      <c r="D15" s="381">
        <v>1572424</v>
      </c>
      <c r="E15" s="30">
        <v>1087416</v>
      </c>
      <c r="F15" s="30">
        <v>650578</v>
      </c>
      <c r="G15" s="381">
        <v>1150843</v>
      </c>
      <c r="H15" s="381">
        <f t="shared" si="0"/>
        <v>755539</v>
      </c>
      <c r="I15" s="381">
        <v>1906382</v>
      </c>
      <c r="J15" s="30">
        <v>1906382</v>
      </c>
      <c r="K15" s="378">
        <f t="shared" si="1"/>
        <v>1</v>
      </c>
      <c r="L15" s="374"/>
    </row>
    <row r="16" spans="1:12" x14ac:dyDescent="0.25">
      <c r="A16" s="11">
        <v>13</v>
      </c>
      <c r="B16" s="13" t="s">
        <v>153</v>
      </c>
      <c r="C16" s="2" t="s">
        <v>18</v>
      </c>
      <c r="D16" s="381">
        <f t="shared" ref="D16:E16" si="4">D13+D14+D15</f>
        <v>1572424</v>
      </c>
      <c r="E16" s="30">
        <f t="shared" si="4"/>
        <v>3087416</v>
      </c>
      <c r="F16" s="30">
        <f>F13+F14+F15</f>
        <v>1436126</v>
      </c>
      <c r="G16" s="30">
        <f t="shared" ref="G16:J16" si="5">G13+G14+G15</f>
        <v>2660891</v>
      </c>
      <c r="H16" s="381">
        <f t="shared" si="0"/>
        <v>755539</v>
      </c>
      <c r="I16" s="30">
        <f t="shared" ref="I16" si="6">I13+I14+I15</f>
        <v>3416430</v>
      </c>
      <c r="J16" s="30">
        <f t="shared" si="5"/>
        <v>3416430</v>
      </c>
      <c r="K16" s="378">
        <f t="shared" si="1"/>
        <v>1</v>
      </c>
      <c r="L16" s="1"/>
    </row>
    <row r="17" spans="1:12" x14ac:dyDescent="0.25">
      <c r="A17" s="17">
        <v>14</v>
      </c>
      <c r="B17" s="23" t="s">
        <v>176</v>
      </c>
      <c r="C17" s="3" t="s">
        <v>19</v>
      </c>
      <c r="D17" s="382">
        <f t="shared" ref="D17:E17" si="7">D12+D16</f>
        <v>59890780</v>
      </c>
      <c r="E17" s="31">
        <f t="shared" si="7"/>
        <v>60327052</v>
      </c>
      <c r="F17" s="31">
        <f>F12+F16</f>
        <v>55911041</v>
      </c>
      <c r="G17" s="31">
        <f t="shared" ref="G17:J17" si="8">G12+G16</f>
        <v>57214204</v>
      </c>
      <c r="H17" s="381">
        <f t="shared" si="0"/>
        <v>1829022</v>
      </c>
      <c r="I17" s="31">
        <f t="shared" ref="I17" si="9">I12+I16</f>
        <v>59043226</v>
      </c>
      <c r="J17" s="31">
        <f t="shared" si="8"/>
        <v>59043226</v>
      </c>
      <c r="K17" s="378">
        <f t="shared" si="1"/>
        <v>1</v>
      </c>
      <c r="L17" s="1"/>
    </row>
    <row r="18" spans="1:12" x14ac:dyDescent="0.25">
      <c r="A18" s="11"/>
      <c r="B18" s="23"/>
      <c r="C18" s="1"/>
      <c r="D18" s="381"/>
      <c r="E18" s="1"/>
      <c r="F18" s="1"/>
      <c r="G18" s="381"/>
      <c r="H18" s="381">
        <f t="shared" si="0"/>
        <v>0</v>
      </c>
      <c r="I18" s="381"/>
      <c r="J18" s="1"/>
      <c r="K18" s="378"/>
      <c r="L18" s="1"/>
    </row>
    <row r="19" spans="1:12" x14ac:dyDescent="0.25">
      <c r="A19" s="11">
        <v>15</v>
      </c>
      <c r="B19" s="14" t="s">
        <v>603</v>
      </c>
      <c r="C19" s="3" t="s">
        <v>20</v>
      </c>
      <c r="D19" s="382">
        <v>11680429</v>
      </c>
      <c r="E19" s="31">
        <v>10565984</v>
      </c>
      <c r="F19" s="31">
        <v>10061247</v>
      </c>
      <c r="G19" s="382">
        <v>10061247</v>
      </c>
      <c r="H19" s="381">
        <f t="shared" si="0"/>
        <v>-572282</v>
      </c>
      <c r="I19" s="382">
        <v>9488965</v>
      </c>
      <c r="J19" s="31">
        <v>9488965</v>
      </c>
      <c r="K19" s="378">
        <f t="shared" si="1"/>
        <v>1</v>
      </c>
      <c r="L19" s="1"/>
    </row>
    <row r="20" spans="1:12" x14ac:dyDescent="0.25">
      <c r="A20" s="11"/>
      <c r="B20" s="14"/>
      <c r="C20" s="1"/>
      <c r="D20" s="381"/>
      <c r="E20" s="30"/>
      <c r="F20" s="30"/>
      <c r="G20" s="381"/>
      <c r="H20" s="381">
        <f t="shared" si="0"/>
        <v>0</v>
      </c>
      <c r="I20" s="381"/>
      <c r="J20" s="30"/>
      <c r="K20" s="378"/>
      <c r="L20" s="1"/>
    </row>
    <row r="21" spans="1:12" x14ac:dyDescent="0.25">
      <c r="A21" s="499" t="s">
        <v>177</v>
      </c>
      <c r="B21" s="499"/>
      <c r="C21" s="1"/>
      <c r="D21" s="381"/>
      <c r="E21" s="30"/>
      <c r="F21" s="30"/>
      <c r="G21" s="381"/>
      <c r="H21" s="381">
        <f t="shared" si="0"/>
        <v>0</v>
      </c>
      <c r="I21" s="381"/>
      <c r="J21" s="30"/>
      <c r="K21" s="378"/>
      <c r="L21" s="1"/>
    </row>
    <row r="22" spans="1:12" x14ac:dyDescent="0.25">
      <c r="A22" s="11">
        <v>16</v>
      </c>
      <c r="B22" s="12" t="s">
        <v>21</v>
      </c>
      <c r="C22" s="1" t="s">
        <v>22</v>
      </c>
      <c r="D22" s="381">
        <v>25000</v>
      </c>
      <c r="E22" s="30">
        <v>85000</v>
      </c>
      <c r="F22" s="30">
        <v>85000</v>
      </c>
      <c r="G22" s="381">
        <v>85000</v>
      </c>
      <c r="H22" s="381">
        <f t="shared" si="0"/>
        <v>0</v>
      </c>
      <c r="I22" s="381">
        <v>85000</v>
      </c>
      <c r="J22" s="30">
        <v>43029</v>
      </c>
      <c r="K22" s="378">
        <f t="shared" si="1"/>
        <v>0.50622352941176474</v>
      </c>
      <c r="L22" s="1" t="s">
        <v>691</v>
      </c>
    </row>
    <row r="23" spans="1:12" ht="45" x14ac:dyDescent="0.25">
      <c r="A23" s="11">
        <v>17</v>
      </c>
      <c r="B23" s="12" t="s">
        <v>23</v>
      </c>
      <c r="C23" s="1" t="s">
        <v>24</v>
      </c>
      <c r="D23" s="381">
        <v>1000000</v>
      </c>
      <c r="E23" s="30">
        <v>1300000</v>
      </c>
      <c r="F23" s="30">
        <v>1300000</v>
      </c>
      <c r="G23" s="381">
        <v>1600000</v>
      </c>
      <c r="H23" s="381">
        <f t="shared" si="0"/>
        <v>2870000</v>
      </c>
      <c r="I23" s="381">
        <v>4470000</v>
      </c>
      <c r="J23" s="30">
        <v>4458962</v>
      </c>
      <c r="K23" s="378">
        <f t="shared" si="1"/>
        <v>0.99753064876957498</v>
      </c>
      <c r="L23" s="374" t="s">
        <v>604</v>
      </c>
    </row>
    <row r="24" spans="1:12" x14ac:dyDescent="0.25">
      <c r="A24" s="11">
        <v>18</v>
      </c>
      <c r="B24" s="13" t="s">
        <v>157</v>
      </c>
      <c r="C24" s="2" t="s">
        <v>25</v>
      </c>
      <c r="D24" s="383">
        <f t="shared" ref="D24:E24" si="10">D22+D23</f>
        <v>1025000</v>
      </c>
      <c r="E24" s="32">
        <f t="shared" si="10"/>
        <v>1385000</v>
      </c>
      <c r="F24" s="32">
        <f>+F22+F23</f>
        <v>1385000</v>
      </c>
      <c r="G24" s="32">
        <f>+G22+G23</f>
        <v>1685000</v>
      </c>
      <c r="H24" s="381">
        <f t="shared" si="0"/>
        <v>2870000</v>
      </c>
      <c r="I24" s="32">
        <f>+I22+I23</f>
        <v>4555000</v>
      </c>
      <c r="J24" s="32">
        <f>+J22+J23</f>
        <v>4501991</v>
      </c>
      <c r="K24" s="378">
        <f t="shared" si="1"/>
        <v>0.98836245883644347</v>
      </c>
      <c r="L24" s="1"/>
    </row>
    <row r="25" spans="1:12" hidden="1" x14ac:dyDescent="0.25">
      <c r="A25" s="11">
        <v>19</v>
      </c>
      <c r="B25" s="12" t="s">
        <v>26</v>
      </c>
      <c r="C25" s="1" t="s">
        <v>27</v>
      </c>
      <c r="D25" s="381"/>
      <c r="E25" s="30">
        <v>0</v>
      </c>
      <c r="F25" s="30"/>
      <c r="G25" s="381"/>
      <c r="H25" s="381">
        <f t="shared" si="0"/>
        <v>0</v>
      </c>
      <c r="I25" s="381"/>
      <c r="J25" s="30"/>
      <c r="K25" s="378"/>
      <c r="L25" s="1"/>
    </row>
    <row r="26" spans="1:12" x14ac:dyDescent="0.25">
      <c r="A26" s="11">
        <v>20</v>
      </c>
      <c r="B26" s="12" t="s">
        <v>28</v>
      </c>
      <c r="C26" s="1" t="s">
        <v>29</v>
      </c>
      <c r="D26" s="381">
        <v>180000</v>
      </c>
      <c r="E26" s="30">
        <v>180000</v>
      </c>
      <c r="F26" s="30">
        <v>180000</v>
      </c>
      <c r="G26" s="381">
        <v>180000</v>
      </c>
      <c r="H26" s="381">
        <f t="shared" si="0"/>
        <v>40000</v>
      </c>
      <c r="I26" s="381">
        <v>220000</v>
      </c>
      <c r="J26" s="30">
        <v>212129</v>
      </c>
      <c r="K26" s="378">
        <f t="shared" si="1"/>
        <v>0.96422272727272729</v>
      </c>
      <c r="L26" s="1" t="s">
        <v>421</v>
      </c>
    </row>
    <row r="27" spans="1:12" x14ac:dyDescent="0.25">
      <c r="A27" s="11">
        <v>21</v>
      </c>
      <c r="B27" s="13" t="s">
        <v>158</v>
      </c>
      <c r="C27" s="2" t="s">
        <v>30</v>
      </c>
      <c r="D27" s="383">
        <f t="shared" ref="D27:E27" si="11">D25+D26</f>
        <v>180000</v>
      </c>
      <c r="E27" s="32">
        <f t="shared" si="11"/>
        <v>180000</v>
      </c>
      <c r="F27" s="32">
        <f>+F26+F25</f>
        <v>180000</v>
      </c>
      <c r="G27" s="32">
        <f>+G26+G25</f>
        <v>180000</v>
      </c>
      <c r="H27" s="381">
        <f t="shared" si="0"/>
        <v>40000</v>
      </c>
      <c r="I27" s="32">
        <f>+I26+I25</f>
        <v>220000</v>
      </c>
      <c r="J27" s="32">
        <f>+J26+J25</f>
        <v>212129</v>
      </c>
      <c r="K27" s="378">
        <f t="shared" si="1"/>
        <v>0.96422272727272729</v>
      </c>
      <c r="L27" s="1"/>
    </row>
    <row r="28" spans="1:12" x14ac:dyDescent="0.25">
      <c r="A28" s="11">
        <v>22</v>
      </c>
      <c r="B28" s="12" t="s">
        <v>31</v>
      </c>
      <c r="C28" s="1" t="s">
        <v>32</v>
      </c>
      <c r="D28" s="381">
        <v>2300000</v>
      </c>
      <c r="E28" s="30">
        <v>1300000</v>
      </c>
      <c r="F28" s="30">
        <v>1800000</v>
      </c>
      <c r="G28" s="30">
        <v>1800000</v>
      </c>
      <c r="H28" s="381">
        <f t="shared" si="0"/>
        <v>0</v>
      </c>
      <c r="I28" s="30">
        <v>1800000</v>
      </c>
      <c r="J28" s="30">
        <v>1051352</v>
      </c>
      <c r="K28" s="378">
        <f t="shared" si="1"/>
        <v>0.58408444444444441</v>
      </c>
      <c r="L28" s="1" t="s">
        <v>692</v>
      </c>
    </row>
    <row r="29" spans="1:12" x14ac:dyDescent="0.25">
      <c r="A29" s="11">
        <v>23</v>
      </c>
      <c r="B29" s="12" t="s">
        <v>119</v>
      </c>
      <c r="C29" s="1" t="s">
        <v>33</v>
      </c>
      <c r="D29" s="381">
        <v>100000</v>
      </c>
      <c r="E29" s="30">
        <v>45000</v>
      </c>
      <c r="F29" s="30">
        <v>45000</v>
      </c>
      <c r="G29" s="30">
        <v>45000</v>
      </c>
      <c r="H29" s="381">
        <f t="shared" si="0"/>
        <v>34200</v>
      </c>
      <c r="I29" s="30">
        <v>79200</v>
      </c>
      <c r="J29" s="30">
        <v>79200</v>
      </c>
      <c r="K29" s="378">
        <f t="shared" si="1"/>
        <v>1</v>
      </c>
      <c r="L29" s="1" t="s">
        <v>426</v>
      </c>
    </row>
    <row r="30" spans="1:12" ht="30" x14ac:dyDescent="0.25">
      <c r="A30" s="11">
        <v>24</v>
      </c>
      <c r="B30" s="12" t="s">
        <v>34</v>
      </c>
      <c r="C30" s="1" t="s">
        <v>35</v>
      </c>
      <c r="D30" s="381">
        <v>200000</v>
      </c>
      <c r="E30" s="30">
        <v>200000</v>
      </c>
      <c r="F30" s="30">
        <v>200000</v>
      </c>
      <c r="G30" s="381">
        <v>500000</v>
      </c>
      <c r="H30" s="381">
        <f t="shared" si="0"/>
        <v>1206972</v>
      </c>
      <c r="I30" s="381">
        <v>1706972</v>
      </c>
      <c r="J30" s="30">
        <v>1049000</v>
      </c>
      <c r="K30" s="378">
        <f t="shared" si="1"/>
        <v>0.61453849272278627</v>
      </c>
      <c r="L30" s="374" t="s">
        <v>693</v>
      </c>
    </row>
    <row r="31" spans="1:12" x14ac:dyDescent="0.25">
      <c r="A31" s="11">
        <v>25</v>
      </c>
      <c r="B31" s="12" t="s">
        <v>125</v>
      </c>
      <c r="C31" s="1" t="s">
        <v>36</v>
      </c>
      <c r="D31" s="381"/>
      <c r="E31" s="30"/>
      <c r="F31" s="30"/>
      <c r="G31" s="381">
        <v>350000</v>
      </c>
      <c r="H31" s="381">
        <f t="shared" si="0"/>
        <v>-300000</v>
      </c>
      <c r="I31" s="381">
        <v>50000</v>
      </c>
      <c r="J31" s="25">
        <v>50000</v>
      </c>
      <c r="K31" s="378">
        <f t="shared" si="1"/>
        <v>1</v>
      </c>
      <c r="L31" s="1" t="s">
        <v>694</v>
      </c>
    </row>
    <row r="32" spans="1:12" ht="120" x14ac:dyDescent="0.25">
      <c r="A32" s="11">
        <v>26</v>
      </c>
      <c r="B32" s="12" t="s">
        <v>126</v>
      </c>
      <c r="C32" s="1" t="s">
        <v>37</v>
      </c>
      <c r="D32" s="381">
        <v>1500000</v>
      </c>
      <c r="E32" s="30">
        <v>6700000</v>
      </c>
      <c r="F32" s="30">
        <v>6700000</v>
      </c>
      <c r="G32" s="381">
        <v>6350000</v>
      </c>
      <c r="H32" s="381">
        <f t="shared" si="0"/>
        <v>-4634464</v>
      </c>
      <c r="I32" s="381">
        <v>1715536</v>
      </c>
      <c r="J32" s="30">
        <v>1715536</v>
      </c>
      <c r="K32" s="378">
        <f t="shared" si="1"/>
        <v>1</v>
      </c>
      <c r="L32" s="374" t="s">
        <v>695</v>
      </c>
    </row>
    <row r="33" spans="1:12" x14ac:dyDescent="0.25">
      <c r="A33" s="11">
        <v>27</v>
      </c>
      <c r="B33" s="13" t="s">
        <v>159</v>
      </c>
      <c r="C33" s="2" t="s">
        <v>38</v>
      </c>
      <c r="D33" s="383">
        <f t="shared" ref="D33:E33" si="12">D28+D29+D30+D31+D32</f>
        <v>4100000</v>
      </c>
      <c r="E33" s="32">
        <f t="shared" si="12"/>
        <v>8245000</v>
      </c>
      <c r="F33" s="32">
        <f>F28+F29+F30+F31+F32</f>
        <v>8745000</v>
      </c>
      <c r="G33" s="32">
        <f>G28+G29+G30+G31+G32</f>
        <v>9045000</v>
      </c>
      <c r="H33" s="381">
        <f t="shared" si="0"/>
        <v>-3693292</v>
      </c>
      <c r="I33" s="32">
        <f>I28+I29+I30+I31+I32</f>
        <v>5351708</v>
      </c>
      <c r="J33" s="32">
        <f>J28+J29+J30+J31+J32</f>
        <v>3945088</v>
      </c>
      <c r="K33" s="378">
        <f t="shared" si="1"/>
        <v>0.73716428474797202</v>
      </c>
      <c r="L33" s="1"/>
    </row>
    <row r="34" spans="1:12" x14ac:dyDescent="0.25">
      <c r="A34" s="11">
        <v>28</v>
      </c>
      <c r="B34" s="12" t="s">
        <v>39</v>
      </c>
      <c r="C34" s="1" t="s">
        <v>40</v>
      </c>
      <c r="D34" s="381">
        <v>8856</v>
      </c>
      <c r="F34" s="392">
        <v>33199</v>
      </c>
      <c r="G34" s="392">
        <v>33199</v>
      </c>
      <c r="H34" s="381">
        <f t="shared" si="0"/>
        <v>0</v>
      </c>
      <c r="I34" s="392">
        <v>33199</v>
      </c>
      <c r="J34" s="392">
        <v>31309</v>
      </c>
      <c r="K34" s="378">
        <f t="shared" si="1"/>
        <v>0.94307057441489206</v>
      </c>
      <c r="L34" s="1" t="s">
        <v>631</v>
      </c>
    </row>
    <row r="35" spans="1:12" x14ac:dyDescent="0.25">
      <c r="A35" s="11">
        <v>29</v>
      </c>
      <c r="B35" s="13" t="s">
        <v>160</v>
      </c>
      <c r="C35" s="2" t="s">
        <v>41</v>
      </c>
      <c r="D35" s="383">
        <f t="shared" ref="D35" si="13">+D34</f>
        <v>8856</v>
      </c>
      <c r="E35" s="32">
        <f>+E34</f>
        <v>0</v>
      </c>
      <c r="F35" s="32">
        <f>+F34</f>
        <v>33199</v>
      </c>
      <c r="G35" s="32">
        <f>+G34</f>
        <v>33199</v>
      </c>
      <c r="H35" s="381">
        <f t="shared" si="0"/>
        <v>0</v>
      </c>
      <c r="I35" s="32">
        <f>+I34</f>
        <v>33199</v>
      </c>
      <c r="J35" s="32">
        <f>+J34</f>
        <v>31309</v>
      </c>
      <c r="K35" s="378">
        <f t="shared" si="1"/>
        <v>0.94307057441489206</v>
      </c>
      <c r="L35" s="1"/>
    </row>
    <row r="36" spans="1:12" x14ac:dyDescent="0.25">
      <c r="A36" s="11">
        <v>30</v>
      </c>
      <c r="B36" s="15" t="s">
        <v>42</v>
      </c>
      <c r="C36" s="4" t="s">
        <v>43</v>
      </c>
      <c r="D36" s="381">
        <v>1188635</v>
      </c>
      <c r="E36" s="30">
        <v>1000000</v>
      </c>
      <c r="F36" s="30">
        <v>1135000</v>
      </c>
      <c r="G36" s="381">
        <v>1135000</v>
      </c>
      <c r="H36" s="381">
        <f t="shared" si="0"/>
        <v>1065000</v>
      </c>
      <c r="I36" s="381">
        <v>2200000</v>
      </c>
      <c r="J36" s="30">
        <v>1910986</v>
      </c>
      <c r="K36" s="378">
        <f t="shared" si="1"/>
        <v>0.86863000000000001</v>
      </c>
      <c r="L36" s="1"/>
    </row>
    <row r="37" spans="1:12" hidden="1" x14ac:dyDescent="0.25">
      <c r="A37" s="11">
        <v>31</v>
      </c>
      <c r="B37" s="15" t="s">
        <v>127</v>
      </c>
      <c r="C37" s="4" t="s">
        <v>44</v>
      </c>
      <c r="D37" s="381"/>
      <c r="E37" s="30"/>
      <c r="F37" s="30"/>
      <c r="G37" s="381"/>
      <c r="H37" s="381">
        <f t="shared" si="0"/>
        <v>0</v>
      </c>
      <c r="I37" s="381"/>
      <c r="J37" s="30"/>
      <c r="K37" s="378"/>
      <c r="L37" s="1"/>
    </row>
    <row r="38" spans="1:12" x14ac:dyDescent="0.25">
      <c r="A38" s="11">
        <v>32</v>
      </c>
      <c r="B38" s="15" t="s">
        <v>162</v>
      </c>
      <c r="C38" s="1" t="s">
        <v>161</v>
      </c>
      <c r="D38" s="381">
        <v>1000</v>
      </c>
      <c r="E38" s="30">
        <v>1000</v>
      </c>
      <c r="F38" s="30">
        <v>1000</v>
      </c>
      <c r="G38" s="30">
        <v>1000</v>
      </c>
      <c r="H38" s="381">
        <f t="shared" si="0"/>
        <v>324024</v>
      </c>
      <c r="I38" s="30">
        <v>325024</v>
      </c>
      <c r="J38" s="30">
        <v>300001</v>
      </c>
      <c r="K38" s="378">
        <f t="shared" si="1"/>
        <v>0.92301183912572615</v>
      </c>
      <c r="L38" s="1" t="s">
        <v>696</v>
      </c>
    </row>
    <row r="39" spans="1:12" x14ac:dyDescent="0.25">
      <c r="A39" s="11">
        <v>33</v>
      </c>
      <c r="B39" s="13" t="s">
        <v>163</v>
      </c>
      <c r="C39" s="2" t="s">
        <v>45</v>
      </c>
      <c r="D39" s="383">
        <f>D36+D37+D38</f>
        <v>1189635</v>
      </c>
      <c r="E39" s="383">
        <f>E36+E37+E38</f>
        <v>1001000</v>
      </c>
      <c r="F39" s="383">
        <f>F36+F37+F38</f>
        <v>1136000</v>
      </c>
      <c r="G39" s="383">
        <f>G36+G37+G38</f>
        <v>1136000</v>
      </c>
      <c r="H39" s="381">
        <f t="shared" si="0"/>
        <v>1389024</v>
      </c>
      <c r="I39" s="383">
        <f>I36+I37+I38</f>
        <v>2525024</v>
      </c>
      <c r="J39" s="383">
        <f>J36+J37+J38</f>
        <v>2210987</v>
      </c>
      <c r="K39" s="378">
        <f t="shared" si="1"/>
        <v>0.875630093020898</v>
      </c>
      <c r="L39" s="1"/>
    </row>
    <row r="40" spans="1:12" x14ac:dyDescent="0.25">
      <c r="A40" s="11">
        <v>34</v>
      </c>
      <c r="B40" s="23" t="s">
        <v>179</v>
      </c>
      <c r="C40" s="3" t="s">
        <v>46</v>
      </c>
      <c r="D40" s="382">
        <f>D24+D27+D33+D35+D39</f>
        <v>6503491</v>
      </c>
      <c r="E40" s="382">
        <f>E24+E27+E33+E35+E39</f>
        <v>10811000</v>
      </c>
      <c r="F40" s="31">
        <f>F24+F27+F33+F35+F39</f>
        <v>11479199</v>
      </c>
      <c r="G40" s="31">
        <f>G24+G27+G33+G35+G39</f>
        <v>12079199</v>
      </c>
      <c r="H40" s="381">
        <f t="shared" si="0"/>
        <v>605732</v>
      </c>
      <c r="I40" s="31">
        <f>I24+I27+I33+I35+I39</f>
        <v>12684931</v>
      </c>
      <c r="J40" s="31">
        <f>J24+J27+J33+J35+J39</f>
        <v>10901504</v>
      </c>
      <c r="K40" s="378">
        <f t="shared" si="1"/>
        <v>0.85940585723327945</v>
      </c>
      <c r="L40" s="1"/>
    </row>
    <row r="41" spans="1:12" x14ac:dyDescent="0.25">
      <c r="A41" s="11"/>
      <c r="B41" s="23"/>
      <c r="C41" s="1"/>
      <c r="D41" s="381"/>
      <c r="E41" s="1"/>
      <c r="F41" s="1"/>
      <c r="G41" s="381"/>
      <c r="H41" s="381">
        <f t="shared" si="0"/>
        <v>0</v>
      </c>
      <c r="I41" s="381"/>
      <c r="J41" s="1"/>
      <c r="K41" s="378"/>
      <c r="L41" s="1"/>
    </row>
    <row r="42" spans="1:12" hidden="1" x14ac:dyDescent="0.25">
      <c r="A42" s="459" t="s">
        <v>180</v>
      </c>
      <c r="B42" s="40"/>
      <c r="C42" s="1"/>
      <c r="D42" s="381"/>
      <c r="E42" s="1"/>
      <c r="F42" s="1"/>
      <c r="G42" s="381"/>
      <c r="H42" s="381">
        <f t="shared" si="0"/>
        <v>0</v>
      </c>
      <c r="I42" s="381"/>
      <c r="J42" s="1"/>
      <c r="K42" s="378"/>
      <c r="L42" s="1"/>
    </row>
    <row r="43" spans="1:12" hidden="1" x14ac:dyDescent="0.25">
      <c r="A43" s="11">
        <v>35</v>
      </c>
      <c r="B43" s="13" t="s">
        <v>128</v>
      </c>
      <c r="C43" s="2" t="s">
        <v>47</v>
      </c>
      <c r="D43" s="381"/>
      <c r="E43" s="30"/>
      <c r="F43" s="30"/>
      <c r="G43" s="381"/>
      <c r="H43" s="381">
        <f t="shared" si="0"/>
        <v>0</v>
      </c>
      <c r="I43" s="381"/>
      <c r="J43" s="30"/>
      <c r="K43" s="378"/>
      <c r="L43" s="1"/>
    </row>
    <row r="44" spans="1:12" hidden="1" x14ac:dyDescent="0.25">
      <c r="A44" s="11">
        <v>36</v>
      </c>
      <c r="B44" s="13" t="s">
        <v>129</v>
      </c>
      <c r="C44" s="2" t="s">
        <v>48</v>
      </c>
      <c r="D44" s="381"/>
      <c r="E44" s="30"/>
      <c r="F44" s="30"/>
      <c r="G44" s="381"/>
      <c r="H44" s="381">
        <f t="shared" si="0"/>
        <v>0</v>
      </c>
      <c r="I44" s="381"/>
      <c r="J44" s="30"/>
      <c r="K44" s="378"/>
      <c r="L44" s="1"/>
    </row>
    <row r="45" spans="1:12" hidden="1" x14ac:dyDescent="0.25">
      <c r="A45" s="11">
        <v>37</v>
      </c>
      <c r="B45" s="23" t="s">
        <v>181</v>
      </c>
      <c r="C45" s="3" t="s">
        <v>49</v>
      </c>
      <c r="D45" s="381"/>
      <c r="E45" s="31"/>
      <c r="F45" s="31"/>
      <c r="G45" s="381"/>
      <c r="H45" s="381">
        <f t="shared" si="0"/>
        <v>0</v>
      </c>
      <c r="I45" s="381"/>
      <c r="J45" s="31"/>
      <c r="K45" s="378"/>
      <c r="L45" s="1"/>
    </row>
    <row r="46" spans="1:12" hidden="1" x14ac:dyDescent="0.25">
      <c r="A46" s="11"/>
      <c r="B46" s="23"/>
      <c r="C46" s="1"/>
      <c r="D46" s="381"/>
      <c r="E46" s="1"/>
      <c r="F46" s="1"/>
      <c r="G46" s="381"/>
      <c r="H46" s="381">
        <f t="shared" si="0"/>
        <v>0</v>
      </c>
      <c r="I46" s="381"/>
      <c r="J46" s="1"/>
      <c r="K46" s="378"/>
      <c r="L46" s="1"/>
    </row>
    <row r="47" spans="1:12" hidden="1" x14ac:dyDescent="0.25">
      <c r="A47" s="499" t="s">
        <v>182</v>
      </c>
      <c r="B47" s="499"/>
      <c r="C47" s="1"/>
      <c r="D47" s="381"/>
      <c r="E47" s="1"/>
      <c r="F47" s="1"/>
      <c r="G47" s="381"/>
      <c r="H47" s="381">
        <f t="shared" si="0"/>
        <v>0</v>
      </c>
      <c r="I47" s="381"/>
      <c r="J47" s="1"/>
      <c r="K47" s="378"/>
      <c r="L47" s="1"/>
    </row>
    <row r="48" spans="1:12" hidden="1" x14ac:dyDescent="0.25">
      <c r="A48" s="11">
        <v>38</v>
      </c>
      <c r="B48" s="15" t="s">
        <v>50</v>
      </c>
      <c r="C48" s="4" t="s">
        <v>51</v>
      </c>
      <c r="D48" s="381"/>
      <c r="E48" s="30"/>
      <c r="F48" s="30"/>
      <c r="G48" s="381"/>
      <c r="H48" s="381">
        <f t="shared" si="0"/>
        <v>0</v>
      </c>
      <c r="I48" s="381"/>
      <c r="J48" s="30"/>
      <c r="K48" s="378"/>
      <c r="L48" s="1"/>
    </row>
    <row r="49" spans="1:12" hidden="1" x14ac:dyDescent="0.25">
      <c r="A49" s="11">
        <v>39</v>
      </c>
      <c r="B49" s="15" t="s">
        <v>154</v>
      </c>
      <c r="C49" s="4" t="s">
        <v>51</v>
      </c>
      <c r="D49" s="381"/>
      <c r="E49" s="30"/>
      <c r="F49" s="30"/>
      <c r="G49" s="381"/>
      <c r="H49" s="381">
        <f t="shared" si="0"/>
        <v>0</v>
      </c>
      <c r="I49" s="381"/>
      <c r="J49" s="30"/>
      <c r="K49" s="378"/>
      <c r="L49" s="1"/>
    </row>
    <row r="50" spans="1:12" hidden="1" x14ac:dyDescent="0.25">
      <c r="A50" s="11">
        <v>40</v>
      </c>
      <c r="B50" s="15" t="s">
        <v>130</v>
      </c>
      <c r="C50" s="4" t="s">
        <v>52</v>
      </c>
      <c r="D50" s="381"/>
      <c r="E50" s="30"/>
      <c r="F50" s="30"/>
      <c r="G50" s="381"/>
      <c r="H50" s="381">
        <f t="shared" si="0"/>
        <v>0</v>
      </c>
      <c r="I50" s="381"/>
      <c r="J50" s="30"/>
      <c r="K50" s="378"/>
      <c r="L50" s="1"/>
    </row>
    <row r="51" spans="1:12" hidden="1" x14ac:dyDescent="0.25">
      <c r="A51" s="11">
        <v>41</v>
      </c>
      <c r="B51" s="15" t="s">
        <v>131</v>
      </c>
      <c r="C51" s="1" t="s">
        <v>53</v>
      </c>
      <c r="D51" s="381"/>
      <c r="E51" s="30"/>
      <c r="F51" s="30"/>
      <c r="G51" s="381"/>
      <c r="H51" s="381">
        <f t="shared" si="0"/>
        <v>0</v>
      </c>
      <c r="I51" s="381"/>
      <c r="J51" s="30"/>
      <c r="K51" s="378"/>
      <c r="L51" s="1"/>
    </row>
    <row r="52" spans="1:12" hidden="1" x14ac:dyDescent="0.25">
      <c r="A52" s="11">
        <v>42</v>
      </c>
      <c r="B52" s="15" t="s">
        <v>54</v>
      </c>
      <c r="C52" s="1" t="s">
        <v>55</v>
      </c>
      <c r="D52" s="381"/>
      <c r="E52" s="30"/>
      <c r="F52" s="30"/>
      <c r="G52" s="381"/>
      <c r="H52" s="381">
        <f t="shared" si="0"/>
        <v>0</v>
      </c>
      <c r="I52" s="381"/>
      <c r="J52" s="30"/>
      <c r="K52" s="378"/>
      <c r="L52" s="1"/>
    </row>
    <row r="53" spans="1:12" hidden="1" x14ac:dyDescent="0.25">
      <c r="A53" s="11">
        <v>43</v>
      </c>
      <c r="B53" s="23" t="s">
        <v>183</v>
      </c>
      <c r="C53" s="3" t="s">
        <v>56</v>
      </c>
      <c r="D53" s="381"/>
      <c r="E53" s="30"/>
      <c r="F53" s="30"/>
      <c r="G53" s="381"/>
      <c r="H53" s="381">
        <f t="shared" si="0"/>
        <v>0</v>
      </c>
      <c r="I53" s="381"/>
      <c r="J53" s="30"/>
      <c r="K53" s="378"/>
      <c r="L53" s="1"/>
    </row>
    <row r="54" spans="1:12" hidden="1" x14ac:dyDescent="0.25">
      <c r="A54" s="11"/>
      <c r="B54" s="23"/>
      <c r="C54" s="1"/>
      <c r="D54" s="381"/>
      <c r="E54" s="1"/>
      <c r="F54" s="1"/>
      <c r="G54" s="381"/>
      <c r="H54" s="381">
        <f t="shared" si="0"/>
        <v>0</v>
      </c>
      <c r="I54" s="381"/>
      <c r="J54" s="1"/>
      <c r="K54" s="378"/>
      <c r="L54" s="1"/>
    </row>
    <row r="55" spans="1:12" x14ac:dyDescent="0.25">
      <c r="A55" s="499" t="s">
        <v>184</v>
      </c>
      <c r="B55" s="499"/>
      <c r="C55" s="1"/>
      <c r="D55" s="381"/>
      <c r="E55" s="1"/>
      <c r="F55" s="1"/>
      <c r="G55" s="381"/>
      <c r="H55" s="381">
        <f t="shared" si="0"/>
        <v>0</v>
      </c>
      <c r="I55" s="381"/>
      <c r="J55" s="1"/>
      <c r="K55" s="378"/>
      <c r="L55" s="1"/>
    </row>
    <row r="56" spans="1:12" hidden="1" x14ac:dyDescent="0.25">
      <c r="A56" s="11">
        <v>44</v>
      </c>
      <c r="B56" s="338" t="s">
        <v>657</v>
      </c>
      <c r="C56" s="15" t="s">
        <v>658</v>
      </c>
      <c r="D56" s="381"/>
      <c r="E56" s="1"/>
      <c r="F56" s="1"/>
      <c r="G56" s="381"/>
      <c r="H56" s="381"/>
      <c r="I56" s="381"/>
      <c r="J56" s="1"/>
      <c r="K56" s="378"/>
      <c r="L56" s="1"/>
    </row>
    <row r="57" spans="1:12" hidden="1" x14ac:dyDescent="0.25">
      <c r="A57" s="11">
        <v>45</v>
      </c>
      <c r="B57" s="13" t="s">
        <v>132</v>
      </c>
      <c r="C57" s="2" t="s">
        <v>57</v>
      </c>
      <c r="D57" s="381"/>
      <c r="E57" s="32"/>
      <c r="F57" s="32"/>
      <c r="G57" s="381"/>
      <c r="H57" s="381">
        <f t="shared" si="0"/>
        <v>0</v>
      </c>
      <c r="I57" s="381"/>
      <c r="J57" s="32"/>
      <c r="K57" s="378"/>
      <c r="L57" s="1"/>
    </row>
    <row r="58" spans="1:12" hidden="1" x14ac:dyDescent="0.25">
      <c r="A58" s="11">
        <v>46</v>
      </c>
      <c r="B58" s="13" t="s">
        <v>58</v>
      </c>
      <c r="C58" s="2" t="s">
        <v>59</v>
      </c>
      <c r="D58" s="381"/>
      <c r="E58" s="32">
        <v>0</v>
      </c>
      <c r="F58" s="32"/>
      <c r="G58" s="381"/>
      <c r="H58" s="381">
        <f t="shared" si="0"/>
        <v>0</v>
      </c>
      <c r="I58" s="381"/>
      <c r="J58" s="32"/>
      <c r="K58" s="378"/>
      <c r="L58" s="1"/>
    </row>
    <row r="59" spans="1:12" x14ac:dyDescent="0.25">
      <c r="A59" s="11">
        <v>47</v>
      </c>
      <c r="B59" s="13" t="s">
        <v>60</v>
      </c>
      <c r="C59" s="2" t="s">
        <v>61</v>
      </c>
      <c r="D59" s="381">
        <v>32571</v>
      </c>
      <c r="E59" s="32">
        <v>0</v>
      </c>
      <c r="F59" s="32"/>
      <c r="G59" s="381"/>
      <c r="H59" s="381">
        <f t="shared" si="0"/>
        <v>0</v>
      </c>
      <c r="I59" s="381"/>
      <c r="J59" s="32"/>
      <c r="K59" s="378"/>
      <c r="L59" s="1"/>
    </row>
    <row r="60" spans="1:12" hidden="1" x14ac:dyDescent="0.25">
      <c r="A60" s="11">
        <v>48</v>
      </c>
      <c r="B60" s="13" t="s">
        <v>62</v>
      </c>
      <c r="C60" s="2" t="s">
        <v>63</v>
      </c>
      <c r="D60" s="381"/>
      <c r="E60" s="32"/>
      <c r="F60" s="32"/>
      <c r="G60" s="381"/>
      <c r="H60" s="381">
        <f t="shared" si="0"/>
        <v>0</v>
      </c>
      <c r="I60" s="381"/>
      <c r="J60" s="32"/>
      <c r="K60" s="378"/>
      <c r="L60" s="1"/>
    </row>
    <row r="61" spans="1:12" x14ac:dyDescent="0.25">
      <c r="A61" s="11">
        <v>49</v>
      </c>
      <c r="B61" s="13" t="s">
        <v>64</v>
      </c>
      <c r="C61" s="2" t="s">
        <v>65</v>
      </c>
      <c r="D61" s="381">
        <v>8794</v>
      </c>
      <c r="E61" s="32">
        <v>0</v>
      </c>
      <c r="F61" s="32"/>
      <c r="G61" s="381"/>
      <c r="H61" s="381">
        <f t="shared" si="0"/>
        <v>0</v>
      </c>
      <c r="I61" s="381"/>
      <c r="J61" s="32"/>
      <c r="K61" s="378"/>
      <c r="L61" s="1"/>
    </row>
    <row r="62" spans="1:12" x14ac:dyDescent="0.25">
      <c r="A62" s="17">
        <v>50</v>
      </c>
      <c r="B62" s="23" t="s">
        <v>185</v>
      </c>
      <c r="C62" s="3" t="s">
        <v>66</v>
      </c>
      <c r="D62" s="382">
        <f>D57+D58+D59+D60+D61</f>
        <v>41365</v>
      </c>
      <c r="E62" s="31">
        <f>E57+E58+E59+E60+E61</f>
        <v>0</v>
      </c>
      <c r="F62" s="31"/>
      <c r="G62" s="381"/>
      <c r="H62" s="381">
        <f t="shared" si="0"/>
        <v>0</v>
      </c>
      <c r="I62" s="381"/>
      <c r="J62" s="31"/>
      <c r="K62" s="378"/>
      <c r="L62" s="1"/>
    </row>
    <row r="63" spans="1:12" hidden="1" x14ac:dyDescent="0.25">
      <c r="A63" s="11"/>
      <c r="B63" s="23"/>
      <c r="C63" s="1"/>
      <c r="D63" s="381"/>
      <c r="E63" s="1"/>
      <c r="F63" s="1"/>
      <c r="G63" s="381"/>
      <c r="H63" s="381">
        <f t="shared" si="0"/>
        <v>0</v>
      </c>
      <c r="I63" s="381"/>
      <c r="J63" s="1"/>
      <c r="K63" s="378"/>
      <c r="L63" s="1"/>
    </row>
    <row r="64" spans="1:12" hidden="1" x14ac:dyDescent="0.25">
      <c r="A64" s="500" t="s">
        <v>186</v>
      </c>
      <c r="B64" s="500"/>
      <c r="C64" s="1"/>
      <c r="D64" s="381"/>
      <c r="E64" s="1"/>
      <c r="F64" s="1"/>
      <c r="G64" s="381"/>
      <c r="H64" s="381">
        <f t="shared" si="0"/>
        <v>0</v>
      </c>
      <c r="I64" s="381"/>
      <c r="J64" s="1"/>
      <c r="K64" s="378"/>
      <c r="L64" s="1"/>
    </row>
    <row r="65" spans="1:12" hidden="1" x14ac:dyDescent="0.25">
      <c r="A65" s="11">
        <v>51</v>
      </c>
      <c r="B65" s="13" t="s">
        <v>67</v>
      </c>
      <c r="C65" s="2" t="s">
        <v>68</v>
      </c>
      <c r="D65" s="381"/>
      <c r="E65" s="30"/>
      <c r="F65" s="30"/>
      <c r="G65" s="381"/>
      <c r="H65" s="381">
        <f t="shared" ref="H65:H119" si="14">I65-G65</f>
        <v>0</v>
      </c>
      <c r="I65" s="381"/>
      <c r="J65" s="30"/>
      <c r="K65" s="378"/>
      <c r="L65" s="1"/>
    </row>
    <row r="66" spans="1:12" hidden="1" x14ac:dyDescent="0.25">
      <c r="A66" s="11">
        <v>52</v>
      </c>
      <c r="B66" s="13" t="s">
        <v>69</v>
      </c>
      <c r="C66" s="2" t="s">
        <v>70</v>
      </c>
      <c r="D66" s="381"/>
      <c r="E66" s="30"/>
      <c r="F66" s="30"/>
      <c r="G66" s="381"/>
      <c r="H66" s="381">
        <f t="shared" si="14"/>
        <v>0</v>
      </c>
      <c r="I66" s="381"/>
      <c r="J66" s="30"/>
      <c r="K66" s="378"/>
      <c r="L66" s="1"/>
    </row>
    <row r="67" spans="1:12" hidden="1" x14ac:dyDescent="0.25">
      <c r="A67" s="17">
        <v>53</v>
      </c>
      <c r="B67" s="23" t="s">
        <v>187</v>
      </c>
      <c r="C67" s="3" t="s">
        <v>71</v>
      </c>
      <c r="D67" s="381"/>
      <c r="E67" s="30"/>
      <c r="F67" s="30"/>
      <c r="G67" s="381"/>
      <c r="H67" s="381">
        <f t="shared" si="14"/>
        <v>0</v>
      </c>
      <c r="I67" s="381"/>
      <c r="J67" s="30"/>
      <c r="K67" s="378"/>
      <c r="L67" s="1"/>
    </row>
    <row r="68" spans="1:12" hidden="1" x14ac:dyDescent="0.25">
      <c r="A68" s="11"/>
      <c r="B68" s="14"/>
      <c r="C68" s="1"/>
      <c r="D68" s="381"/>
      <c r="E68" s="1"/>
      <c r="F68" s="1"/>
      <c r="G68" s="381"/>
      <c r="H68" s="381">
        <f t="shared" si="14"/>
        <v>0</v>
      </c>
      <c r="I68" s="381"/>
      <c r="J68" s="1"/>
      <c r="K68" s="378"/>
      <c r="L68" s="1"/>
    </row>
    <row r="69" spans="1:12" hidden="1" x14ac:dyDescent="0.25">
      <c r="A69" s="499" t="s">
        <v>188</v>
      </c>
      <c r="B69" s="499"/>
      <c r="C69" s="1"/>
      <c r="D69" s="381"/>
      <c r="E69" s="1"/>
      <c r="F69" s="1"/>
      <c r="G69" s="381"/>
      <c r="H69" s="381">
        <f t="shared" si="14"/>
        <v>0</v>
      </c>
      <c r="I69" s="381"/>
      <c r="J69" s="1"/>
      <c r="K69" s="378"/>
      <c r="L69" s="1"/>
    </row>
    <row r="70" spans="1:12" hidden="1" x14ac:dyDescent="0.25">
      <c r="A70" s="11">
        <v>54</v>
      </c>
      <c r="B70" s="13" t="s">
        <v>133</v>
      </c>
      <c r="C70" s="2" t="s">
        <v>72</v>
      </c>
      <c r="D70" s="381"/>
      <c r="E70" s="30"/>
      <c r="F70" s="30"/>
      <c r="G70" s="381"/>
      <c r="H70" s="381">
        <f t="shared" si="14"/>
        <v>0</v>
      </c>
      <c r="I70" s="381"/>
      <c r="J70" s="30"/>
      <c r="K70" s="378"/>
      <c r="L70" s="1"/>
    </row>
    <row r="71" spans="1:12" hidden="1" x14ac:dyDescent="0.25">
      <c r="A71" s="11">
        <v>55</v>
      </c>
      <c r="B71" s="13" t="s">
        <v>585</v>
      </c>
      <c r="C71" s="2" t="s">
        <v>586</v>
      </c>
      <c r="D71" s="381"/>
      <c r="E71" s="32"/>
      <c r="F71" s="32"/>
      <c r="G71" s="381"/>
      <c r="H71" s="381">
        <f t="shared" si="14"/>
        <v>0</v>
      </c>
      <c r="I71" s="381"/>
      <c r="J71" s="32"/>
      <c r="K71" s="378"/>
      <c r="L71" s="1"/>
    </row>
    <row r="72" spans="1:12" hidden="1" x14ac:dyDescent="0.25">
      <c r="A72" s="17">
        <v>56</v>
      </c>
      <c r="B72" s="14" t="s">
        <v>201</v>
      </c>
      <c r="C72" s="3" t="s">
        <v>73</v>
      </c>
      <c r="D72" s="381"/>
      <c r="E72" s="31"/>
      <c r="F72" s="31"/>
      <c r="G72" s="381"/>
      <c r="H72" s="381">
        <f t="shared" si="14"/>
        <v>0</v>
      </c>
      <c r="I72" s="381"/>
      <c r="J72" s="31"/>
      <c r="K72" s="378"/>
      <c r="L72" s="1"/>
    </row>
    <row r="73" spans="1:12" hidden="1" x14ac:dyDescent="0.25">
      <c r="A73" s="11"/>
      <c r="B73" s="14"/>
      <c r="C73" s="1"/>
      <c r="D73" s="381"/>
      <c r="E73" s="1"/>
      <c r="F73" s="1"/>
      <c r="G73" s="381"/>
      <c r="H73" s="381">
        <f t="shared" si="14"/>
        <v>0</v>
      </c>
      <c r="I73" s="381"/>
      <c r="J73" s="1"/>
      <c r="K73" s="378"/>
      <c r="L73" s="1"/>
    </row>
    <row r="74" spans="1:12" hidden="1" x14ac:dyDescent="0.25">
      <c r="A74" s="11"/>
      <c r="B74" s="14"/>
      <c r="C74" s="1"/>
      <c r="D74" s="381"/>
      <c r="E74" s="1"/>
      <c r="F74" s="1"/>
      <c r="G74" s="381"/>
      <c r="H74" s="381">
        <f t="shared" si="14"/>
        <v>0</v>
      </c>
      <c r="I74" s="381"/>
      <c r="J74" s="1"/>
      <c r="K74" s="378"/>
      <c r="L74" s="1"/>
    </row>
    <row r="75" spans="1:12" ht="15.75" x14ac:dyDescent="0.25">
      <c r="A75" s="11">
        <v>57</v>
      </c>
      <c r="B75" s="16" t="s">
        <v>164</v>
      </c>
      <c r="C75" s="5" t="s">
        <v>74</v>
      </c>
      <c r="D75" s="384">
        <f>D17+D19+D40+D45+D53+D62+D67+D72</f>
        <v>78116065</v>
      </c>
      <c r="E75" s="33">
        <f>E17+E19+E40+E45+E53+E62+E67+E72</f>
        <v>81704036</v>
      </c>
      <c r="F75" s="33">
        <f>F17+F19+F40+F45+F53+F62+F67+F72</f>
        <v>77451487</v>
      </c>
      <c r="G75" s="33">
        <f>G17+G19+G40+G45+G53+G62+G67+G72</f>
        <v>79354650</v>
      </c>
      <c r="H75" s="381">
        <f t="shared" si="14"/>
        <v>1862472</v>
      </c>
      <c r="I75" s="33">
        <f>I17+I19+I40+I45+I53+I62+I67+I72</f>
        <v>81217122</v>
      </c>
      <c r="J75" s="33">
        <f>J17+J19+J40+J45+J53+J62+J67+J72</f>
        <v>79433695</v>
      </c>
      <c r="K75" s="378">
        <f t="shared" ref="K75:K118" si="15">J75/I75</f>
        <v>0.97804124356930555</v>
      </c>
      <c r="L75" s="1"/>
    </row>
    <row r="76" spans="1:12" ht="15.75" hidden="1" x14ac:dyDescent="0.25">
      <c r="A76" s="11"/>
      <c r="B76" s="16"/>
      <c r="C76" s="1"/>
      <c r="D76" s="381"/>
      <c r="E76" s="1"/>
      <c r="F76" s="1"/>
      <c r="G76" s="381"/>
      <c r="H76" s="381">
        <f t="shared" si="14"/>
        <v>0</v>
      </c>
      <c r="I76" s="381"/>
      <c r="J76" s="1"/>
      <c r="K76" s="378"/>
      <c r="L76" s="1"/>
    </row>
    <row r="77" spans="1:12" hidden="1" x14ac:dyDescent="0.25">
      <c r="A77" s="499" t="s">
        <v>189</v>
      </c>
      <c r="B77" s="499"/>
      <c r="C77" s="1"/>
      <c r="D77" s="381"/>
      <c r="E77" s="1"/>
      <c r="F77" s="1"/>
      <c r="G77" s="381"/>
      <c r="H77" s="381">
        <f t="shared" si="14"/>
        <v>0</v>
      </c>
      <c r="I77" s="381"/>
      <c r="J77" s="1"/>
      <c r="K77" s="378"/>
      <c r="L77" s="1"/>
    </row>
    <row r="78" spans="1:12" hidden="1" x14ac:dyDescent="0.25">
      <c r="A78" s="11">
        <v>58</v>
      </c>
      <c r="B78" s="12" t="s">
        <v>165</v>
      </c>
      <c r="C78" s="1" t="s">
        <v>75</v>
      </c>
      <c r="D78" s="381"/>
      <c r="E78" s="30"/>
      <c r="F78" s="30"/>
      <c r="G78" s="381"/>
      <c r="H78" s="381">
        <f t="shared" si="14"/>
        <v>0</v>
      </c>
      <c r="I78" s="381"/>
      <c r="J78" s="30"/>
      <c r="K78" s="378"/>
      <c r="L78" s="1"/>
    </row>
    <row r="79" spans="1:12" hidden="1" x14ac:dyDescent="0.25">
      <c r="A79" s="11">
        <v>59</v>
      </c>
      <c r="B79" s="12" t="s">
        <v>76</v>
      </c>
      <c r="C79" s="1" t="s">
        <v>77</v>
      </c>
      <c r="D79" s="381"/>
      <c r="E79" s="30"/>
      <c r="F79" s="30"/>
      <c r="G79" s="381"/>
      <c r="H79" s="381">
        <f t="shared" si="14"/>
        <v>0</v>
      </c>
      <c r="I79" s="381"/>
      <c r="J79" s="30"/>
      <c r="K79" s="378"/>
      <c r="L79" s="1"/>
    </row>
    <row r="80" spans="1:12" hidden="1" x14ac:dyDescent="0.25">
      <c r="A80" s="11">
        <v>60</v>
      </c>
      <c r="B80" s="12" t="s">
        <v>134</v>
      </c>
      <c r="C80" s="1" t="s">
        <v>78</v>
      </c>
      <c r="D80" s="381"/>
      <c r="E80" s="30"/>
      <c r="F80" s="30"/>
      <c r="G80" s="381"/>
      <c r="H80" s="381">
        <f t="shared" si="14"/>
        <v>0</v>
      </c>
      <c r="I80" s="381"/>
      <c r="J80" s="30"/>
      <c r="K80" s="378"/>
      <c r="L80" s="1"/>
    </row>
    <row r="81" spans="1:12" hidden="1" x14ac:dyDescent="0.25">
      <c r="A81" s="11">
        <v>61</v>
      </c>
      <c r="B81" s="13" t="s">
        <v>166</v>
      </c>
      <c r="C81" s="2" t="s">
        <v>79</v>
      </c>
      <c r="D81" s="381"/>
      <c r="E81" s="30"/>
      <c r="F81" s="30"/>
      <c r="G81" s="381"/>
      <c r="H81" s="381">
        <f t="shared" si="14"/>
        <v>0</v>
      </c>
      <c r="I81" s="381"/>
      <c r="J81" s="30"/>
      <c r="K81" s="378"/>
      <c r="L81" s="1"/>
    </row>
    <row r="82" spans="1:12" ht="15.75" hidden="1" x14ac:dyDescent="0.25">
      <c r="A82" s="17">
        <v>62</v>
      </c>
      <c r="B82" s="39" t="s">
        <v>195</v>
      </c>
      <c r="C82" s="5" t="s">
        <v>80</v>
      </c>
      <c r="D82" s="381"/>
      <c r="E82" s="31"/>
      <c r="F82" s="31"/>
      <c r="G82" s="381"/>
      <c r="H82" s="381">
        <f t="shared" si="14"/>
        <v>0</v>
      </c>
      <c r="I82" s="381"/>
      <c r="J82" s="31"/>
      <c r="K82" s="378"/>
      <c r="L82" s="1"/>
    </row>
    <row r="83" spans="1:12" ht="15.75" hidden="1" x14ac:dyDescent="0.25">
      <c r="A83" s="11"/>
      <c r="B83" s="16"/>
      <c r="C83" s="1"/>
      <c r="D83" s="381"/>
      <c r="E83" s="1"/>
      <c r="F83" s="1"/>
      <c r="G83" s="381"/>
      <c r="H83" s="381">
        <f t="shared" si="14"/>
        <v>0</v>
      </c>
      <c r="I83" s="381"/>
      <c r="J83" s="1"/>
      <c r="K83" s="378"/>
      <c r="L83" s="1"/>
    </row>
    <row r="84" spans="1:12" hidden="1" x14ac:dyDescent="0.25">
      <c r="A84" s="499" t="s">
        <v>190</v>
      </c>
      <c r="B84" s="499"/>
      <c r="C84" s="1"/>
      <c r="D84" s="381"/>
      <c r="E84" s="30"/>
      <c r="F84" s="30"/>
      <c r="G84" s="381"/>
      <c r="H84" s="381">
        <f t="shared" si="14"/>
        <v>0</v>
      </c>
      <c r="I84" s="381"/>
      <c r="J84" s="30"/>
      <c r="K84" s="378"/>
      <c r="L84" s="1"/>
    </row>
    <row r="85" spans="1:12" hidden="1" x14ac:dyDescent="0.25">
      <c r="A85" s="11">
        <v>63</v>
      </c>
      <c r="B85" s="12" t="s">
        <v>81</v>
      </c>
      <c r="C85" s="1" t="s">
        <v>82</v>
      </c>
      <c r="D85" s="381"/>
      <c r="E85" s="30"/>
      <c r="F85" s="30"/>
      <c r="G85" s="381"/>
      <c r="H85" s="381">
        <f t="shared" si="14"/>
        <v>0</v>
      </c>
      <c r="I85" s="381"/>
      <c r="J85" s="30"/>
      <c r="K85" s="378"/>
      <c r="L85" s="1"/>
    </row>
    <row r="86" spans="1:12" hidden="1" x14ac:dyDescent="0.25">
      <c r="A86" s="11">
        <v>64</v>
      </c>
      <c r="B86" s="12" t="s">
        <v>83</v>
      </c>
      <c r="C86" s="1" t="s">
        <v>84</v>
      </c>
      <c r="D86" s="381"/>
      <c r="E86" s="30"/>
      <c r="F86" s="30"/>
      <c r="G86" s="381"/>
      <c r="H86" s="381">
        <f t="shared" si="14"/>
        <v>0</v>
      </c>
      <c r="I86" s="381"/>
      <c r="J86" s="30"/>
      <c r="K86" s="378"/>
      <c r="L86" s="1"/>
    </row>
    <row r="87" spans="1:12" hidden="1" x14ac:dyDescent="0.25">
      <c r="A87" s="11">
        <v>65</v>
      </c>
      <c r="B87" s="12" t="s">
        <v>135</v>
      </c>
      <c r="C87" s="1" t="s">
        <v>85</v>
      </c>
      <c r="D87" s="381"/>
      <c r="E87" s="30"/>
      <c r="F87" s="30"/>
      <c r="G87" s="381"/>
      <c r="H87" s="381">
        <f t="shared" si="14"/>
        <v>0</v>
      </c>
      <c r="I87" s="381"/>
      <c r="J87" s="30"/>
      <c r="K87" s="378"/>
      <c r="L87" s="1"/>
    </row>
    <row r="88" spans="1:12" hidden="1" x14ac:dyDescent="0.25">
      <c r="A88" s="11">
        <v>66</v>
      </c>
      <c r="B88" s="12" t="s">
        <v>136</v>
      </c>
      <c r="C88" s="1" t="s">
        <v>86</v>
      </c>
      <c r="D88" s="381"/>
      <c r="E88" s="30"/>
      <c r="F88" s="30"/>
      <c r="G88" s="381"/>
      <c r="H88" s="381">
        <f t="shared" si="14"/>
        <v>0</v>
      </c>
      <c r="I88" s="381"/>
      <c r="J88" s="30"/>
      <c r="K88" s="378"/>
      <c r="L88" s="1"/>
    </row>
    <row r="89" spans="1:12" hidden="1" x14ac:dyDescent="0.25">
      <c r="A89" s="11">
        <v>67</v>
      </c>
      <c r="B89" s="12" t="s">
        <v>87</v>
      </c>
      <c r="C89" s="1" t="s">
        <v>88</v>
      </c>
      <c r="D89" s="381"/>
      <c r="E89" s="30"/>
      <c r="F89" s="30"/>
      <c r="G89" s="381"/>
      <c r="H89" s="381">
        <f t="shared" si="14"/>
        <v>0</v>
      </c>
      <c r="I89" s="381"/>
      <c r="J89" s="30"/>
      <c r="K89" s="378"/>
      <c r="L89" s="1"/>
    </row>
    <row r="90" spans="1:12" hidden="1" x14ac:dyDescent="0.25">
      <c r="A90" s="11">
        <v>68</v>
      </c>
      <c r="B90" s="12" t="s">
        <v>587</v>
      </c>
      <c r="C90" s="12" t="s">
        <v>588</v>
      </c>
      <c r="D90" s="381"/>
      <c r="E90" s="30"/>
      <c r="F90" s="30"/>
      <c r="G90" s="381"/>
      <c r="H90" s="381">
        <f t="shared" si="14"/>
        <v>0</v>
      </c>
      <c r="I90" s="381"/>
      <c r="J90" s="30"/>
      <c r="K90" s="378"/>
      <c r="L90" s="1"/>
    </row>
    <row r="91" spans="1:12" hidden="1" x14ac:dyDescent="0.25">
      <c r="A91" s="11">
        <v>69</v>
      </c>
      <c r="B91" s="13" t="s">
        <v>172</v>
      </c>
      <c r="C91" s="2" t="s">
        <v>89</v>
      </c>
      <c r="D91" s="381"/>
      <c r="E91" s="30"/>
      <c r="F91" s="30"/>
      <c r="G91" s="381"/>
      <c r="H91" s="381">
        <f t="shared" si="14"/>
        <v>0</v>
      </c>
      <c r="I91" s="381"/>
      <c r="J91" s="30"/>
      <c r="K91" s="378"/>
      <c r="L91" s="1"/>
    </row>
    <row r="92" spans="1:12" hidden="1" x14ac:dyDescent="0.25">
      <c r="A92" s="11">
        <v>70</v>
      </c>
      <c r="B92" s="13" t="s">
        <v>118</v>
      </c>
      <c r="C92" s="2" t="s">
        <v>90</v>
      </c>
      <c r="D92" s="381"/>
      <c r="E92" s="30"/>
      <c r="F92" s="30"/>
      <c r="G92" s="381"/>
      <c r="H92" s="381">
        <f t="shared" si="14"/>
        <v>0</v>
      </c>
      <c r="I92" s="381"/>
      <c r="J92" s="30"/>
      <c r="K92" s="378"/>
      <c r="L92" s="1"/>
    </row>
    <row r="93" spans="1:12" hidden="1" x14ac:dyDescent="0.25">
      <c r="A93" s="17">
        <v>71</v>
      </c>
      <c r="B93" s="14" t="s">
        <v>173</v>
      </c>
      <c r="C93" s="3" t="s">
        <v>91</v>
      </c>
      <c r="D93" s="381"/>
      <c r="E93" s="30"/>
      <c r="F93" s="30"/>
      <c r="G93" s="381"/>
      <c r="H93" s="381">
        <f t="shared" si="14"/>
        <v>0</v>
      </c>
      <c r="I93" s="381"/>
      <c r="J93" s="30"/>
      <c r="K93" s="378"/>
      <c r="L93" s="1"/>
    </row>
    <row r="94" spans="1:12" hidden="1" x14ac:dyDescent="0.25">
      <c r="A94" s="11"/>
      <c r="B94" s="14"/>
      <c r="C94" s="1"/>
      <c r="D94" s="381"/>
      <c r="E94" s="1"/>
      <c r="F94" s="1"/>
      <c r="G94" s="381"/>
      <c r="H94" s="381">
        <f t="shared" si="14"/>
        <v>0</v>
      </c>
      <c r="I94" s="381"/>
      <c r="J94" s="1"/>
      <c r="K94" s="378"/>
      <c r="L94" s="1"/>
    </row>
    <row r="95" spans="1:12" hidden="1" x14ac:dyDescent="0.25">
      <c r="A95" s="499" t="s">
        <v>191</v>
      </c>
      <c r="B95" s="499"/>
      <c r="C95" s="1"/>
      <c r="D95" s="381"/>
      <c r="E95" s="1"/>
      <c r="F95" s="1"/>
      <c r="G95" s="381"/>
      <c r="H95" s="381">
        <f t="shared" si="14"/>
        <v>0</v>
      </c>
      <c r="I95" s="381"/>
      <c r="J95" s="1"/>
      <c r="K95" s="378"/>
      <c r="L95" s="1"/>
    </row>
    <row r="96" spans="1:12" hidden="1" x14ac:dyDescent="0.25">
      <c r="A96" s="11">
        <v>72</v>
      </c>
      <c r="B96" s="12" t="s">
        <v>137</v>
      </c>
      <c r="C96" s="1" t="s">
        <v>92</v>
      </c>
      <c r="D96" s="381"/>
      <c r="E96" s="30"/>
      <c r="F96" s="30"/>
      <c r="G96" s="381"/>
      <c r="H96" s="381">
        <f t="shared" si="14"/>
        <v>0</v>
      </c>
      <c r="I96" s="381"/>
      <c r="J96" s="30"/>
      <c r="K96" s="378"/>
      <c r="L96" s="1"/>
    </row>
    <row r="97" spans="1:12" hidden="1" x14ac:dyDescent="0.25">
      <c r="A97" s="17">
        <v>73</v>
      </c>
      <c r="B97" s="14" t="s">
        <v>192</v>
      </c>
      <c r="C97" s="3" t="s">
        <v>93</v>
      </c>
      <c r="D97" s="381"/>
      <c r="E97" s="31"/>
      <c r="F97" s="31"/>
      <c r="G97" s="381"/>
      <c r="H97" s="381">
        <f t="shared" si="14"/>
        <v>0</v>
      </c>
      <c r="I97" s="381"/>
      <c r="J97" s="31"/>
      <c r="K97" s="378"/>
      <c r="L97" s="1"/>
    </row>
    <row r="98" spans="1:12" hidden="1" x14ac:dyDescent="0.25">
      <c r="A98" s="11"/>
      <c r="B98" s="14"/>
      <c r="C98" s="1"/>
      <c r="D98" s="381"/>
      <c r="E98" s="1"/>
      <c r="F98" s="1"/>
      <c r="G98" s="381"/>
      <c r="H98" s="381">
        <f t="shared" si="14"/>
        <v>0</v>
      </c>
      <c r="I98" s="381"/>
      <c r="J98" s="1"/>
      <c r="K98" s="378"/>
      <c r="L98" s="1"/>
    </row>
    <row r="99" spans="1:12" hidden="1" x14ac:dyDescent="0.25">
      <c r="A99" s="499" t="s">
        <v>193</v>
      </c>
      <c r="B99" s="499"/>
      <c r="C99" s="1"/>
      <c r="D99" s="381"/>
      <c r="E99" s="1"/>
      <c r="F99" s="1"/>
      <c r="G99" s="381"/>
      <c r="H99" s="381">
        <f t="shared" si="14"/>
        <v>0</v>
      </c>
      <c r="I99" s="381"/>
      <c r="J99" s="1"/>
      <c r="K99" s="378"/>
      <c r="L99" s="1"/>
    </row>
    <row r="100" spans="1:12" hidden="1" x14ac:dyDescent="0.25">
      <c r="A100" s="17">
        <v>74</v>
      </c>
      <c r="B100" s="13" t="s">
        <v>138</v>
      </c>
      <c r="C100" s="2" t="s">
        <v>94</v>
      </c>
      <c r="D100" s="381"/>
      <c r="E100" s="30"/>
      <c r="F100" s="30"/>
      <c r="G100" s="381"/>
      <c r="H100" s="381">
        <f t="shared" si="14"/>
        <v>0</v>
      </c>
      <c r="I100" s="381"/>
      <c r="J100" s="30"/>
      <c r="K100" s="378"/>
      <c r="L100" s="1"/>
    </row>
    <row r="101" spans="1:12" hidden="1" x14ac:dyDescent="0.25">
      <c r="A101" s="11">
        <v>75</v>
      </c>
      <c r="B101" s="12" t="s">
        <v>139</v>
      </c>
      <c r="C101" s="1" t="s">
        <v>95</v>
      </c>
      <c r="D101" s="381"/>
      <c r="E101" s="30"/>
      <c r="F101" s="30"/>
      <c r="G101" s="381"/>
      <c r="H101" s="381">
        <f t="shared" si="14"/>
        <v>0</v>
      </c>
      <c r="I101" s="381"/>
      <c r="J101" s="30"/>
      <c r="K101" s="378"/>
      <c r="L101" s="1"/>
    </row>
    <row r="102" spans="1:12" hidden="1" x14ac:dyDescent="0.25">
      <c r="A102" s="11">
        <v>76</v>
      </c>
      <c r="B102" s="12" t="s">
        <v>140</v>
      </c>
      <c r="C102" s="1" t="s">
        <v>96</v>
      </c>
      <c r="D102" s="381"/>
      <c r="E102" s="30"/>
      <c r="F102" s="30"/>
      <c r="G102" s="381"/>
      <c r="H102" s="381">
        <f t="shared" si="14"/>
        <v>0</v>
      </c>
      <c r="I102" s="381"/>
      <c r="J102" s="30"/>
      <c r="K102" s="378"/>
      <c r="L102" s="1"/>
    </row>
    <row r="103" spans="1:12" hidden="1" x14ac:dyDescent="0.25">
      <c r="A103" s="11">
        <v>77</v>
      </c>
      <c r="B103" s="12" t="s">
        <v>141</v>
      </c>
      <c r="C103" s="1" t="s">
        <v>97</v>
      </c>
      <c r="D103" s="381"/>
      <c r="E103" s="30"/>
      <c r="F103" s="30"/>
      <c r="G103" s="381"/>
      <c r="H103" s="381">
        <f t="shared" si="14"/>
        <v>0</v>
      </c>
      <c r="I103" s="381"/>
      <c r="J103" s="30"/>
      <c r="K103" s="378"/>
      <c r="L103" s="1"/>
    </row>
    <row r="104" spans="1:12" hidden="1" x14ac:dyDescent="0.25">
      <c r="A104" s="11">
        <v>78</v>
      </c>
      <c r="B104" s="13" t="s">
        <v>167</v>
      </c>
      <c r="C104" s="2" t="s">
        <v>98</v>
      </c>
      <c r="D104" s="381"/>
      <c r="E104" s="30"/>
      <c r="F104" s="30"/>
      <c r="G104" s="381"/>
      <c r="H104" s="381">
        <f t="shared" si="14"/>
        <v>0</v>
      </c>
      <c r="I104" s="381"/>
      <c r="J104" s="30"/>
      <c r="K104" s="378"/>
      <c r="L104" s="1"/>
    </row>
    <row r="105" spans="1:12" hidden="1" x14ac:dyDescent="0.25">
      <c r="A105" s="11">
        <v>79</v>
      </c>
      <c r="B105" s="13" t="s">
        <v>142</v>
      </c>
      <c r="C105" s="2" t="s">
        <v>99</v>
      </c>
      <c r="D105" s="381"/>
      <c r="E105" s="30"/>
      <c r="F105" s="30"/>
      <c r="G105" s="381"/>
      <c r="H105" s="381">
        <f t="shared" si="14"/>
        <v>0</v>
      </c>
      <c r="I105" s="381"/>
      <c r="J105" s="30"/>
      <c r="K105" s="378"/>
      <c r="L105" s="1"/>
    </row>
    <row r="106" spans="1:12" hidden="1" x14ac:dyDescent="0.25">
      <c r="A106" s="17">
        <v>80</v>
      </c>
      <c r="B106" s="23" t="s">
        <v>194</v>
      </c>
      <c r="C106" s="3" t="s">
        <v>100</v>
      </c>
      <c r="D106" s="381"/>
      <c r="E106" s="30"/>
      <c r="F106" s="30"/>
      <c r="G106" s="381"/>
      <c r="H106" s="381">
        <f t="shared" si="14"/>
        <v>0</v>
      </c>
      <c r="I106" s="381"/>
      <c r="J106" s="30"/>
      <c r="K106" s="378"/>
      <c r="L106" s="1"/>
    </row>
    <row r="107" spans="1:12" hidden="1" x14ac:dyDescent="0.25">
      <c r="B107" s="23"/>
      <c r="C107" s="1"/>
      <c r="D107" s="381"/>
      <c r="E107" s="1"/>
      <c r="F107" s="1"/>
      <c r="G107" s="381"/>
      <c r="H107" s="381">
        <f t="shared" si="14"/>
        <v>0</v>
      </c>
      <c r="I107" s="381"/>
      <c r="J107" s="1"/>
      <c r="K107" s="378"/>
      <c r="L107" s="1"/>
    </row>
    <row r="108" spans="1:12" x14ac:dyDescent="0.25">
      <c r="A108" s="499" t="s">
        <v>196</v>
      </c>
      <c r="B108" s="499"/>
      <c r="C108" s="1"/>
      <c r="D108" s="381"/>
      <c r="E108" s="1"/>
      <c r="F108" s="1"/>
      <c r="G108" s="381"/>
      <c r="H108" s="381">
        <f t="shared" si="14"/>
        <v>0</v>
      </c>
      <c r="I108" s="381"/>
      <c r="J108" s="1"/>
      <c r="K108" s="378"/>
      <c r="L108" s="1"/>
    </row>
    <row r="109" spans="1:12" hidden="1" x14ac:dyDescent="0.25">
      <c r="A109" s="11">
        <v>81</v>
      </c>
      <c r="B109" s="339" t="s">
        <v>527</v>
      </c>
      <c r="C109" s="12" t="s">
        <v>528</v>
      </c>
      <c r="D109" s="381"/>
      <c r="E109" s="1"/>
      <c r="F109" s="1"/>
      <c r="G109" s="381"/>
      <c r="H109" s="381">
        <f t="shared" si="14"/>
        <v>0</v>
      </c>
      <c r="I109" s="381"/>
      <c r="J109" s="1"/>
      <c r="K109" s="378"/>
      <c r="L109" s="1"/>
    </row>
    <row r="110" spans="1:12" hidden="1" x14ac:dyDescent="0.25">
      <c r="A110" s="11">
        <v>82</v>
      </c>
      <c r="B110" s="12" t="s">
        <v>143</v>
      </c>
      <c r="C110" s="1" t="s">
        <v>101</v>
      </c>
      <c r="D110" s="381"/>
      <c r="E110" s="30"/>
      <c r="F110" s="30"/>
      <c r="G110" s="381"/>
      <c r="H110" s="381">
        <f t="shared" si="14"/>
        <v>0</v>
      </c>
      <c r="I110" s="381"/>
      <c r="J110" s="30"/>
      <c r="K110" s="378"/>
      <c r="L110" s="1"/>
    </row>
    <row r="111" spans="1:12" hidden="1" x14ac:dyDescent="0.25">
      <c r="A111" s="11">
        <v>83</v>
      </c>
      <c r="B111" s="12" t="s">
        <v>144</v>
      </c>
      <c r="C111" s="1" t="s">
        <v>102</v>
      </c>
      <c r="D111" s="381"/>
      <c r="E111" s="30"/>
      <c r="F111" s="30"/>
      <c r="G111" s="381"/>
      <c r="H111" s="381">
        <f t="shared" si="14"/>
        <v>0</v>
      </c>
      <c r="I111" s="381"/>
      <c r="J111" s="30"/>
      <c r="K111" s="378"/>
      <c r="L111" s="1"/>
    </row>
    <row r="112" spans="1:12" hidden="1" x14ac:dyDescent="0.25">
      <c r="A112" s="11">
        <v>84</v>
      </c>
      <c r="B112" s="12" t="s">
        <v>145</v>
      </c>
      <c r="C112" s="1" t="s">
        <v>103</v>
      </c>
      <c r="D112" s="381"/>
      <c r="E112" s="30"/>
      <c r="F112" s="30"/>
      <c r="G112" s="381"/>
      <c r="H112" s="381">
        <f t="shared" si="14"/>
        <v>0</v>
      </c>
      <c r="I112" s="381"/>
      <c r="J112" s="30"/>
      <c r="K112" s="378"/>
      <c r="L112" s="1"/>
    </row>
    <row r="113" spans="1:12" hidden="1" x14ac:dyDescent="0.25">
      <c r="A113" s="11">
        <v>85</v>
      </c>
      <c r="B113" s="12" t="s">
        <v>104</v>
      </c>
      <c r="C113" s="1" t="s">
        <v>105</v>
      </c>
      <c r="D113" s="381"/>
      <c r="E113" s="30"/>
      <c r="F113" s="30"/>
      <c r="G113" s="381"/>
      <c r="H113" s="381">
        <f t="shared" si="14"/>
        <v>0</v>
      </c>
      <c r="I113" s="381"/>
      <c r="J113" s="30"/>
      <c r="K113" s="378"/>
      <c r="L113" s="375"/>
    </row>
    <row r="114" spans="1:12" hidden="1" x14ac:dyDescent="0.25">
      <c r="A114" s="11">
        <v>86</v>
      </c>
      <c r="B114" s="12" t="s">
        <v>106</v>
      </c>
      <c r="C114" s="1" t="s">
        <v>107</v>
      </c>
      <c r="D114" s="381"/>
      <c r="E114" s="30"/>
      <c r="F114" s="30"/>
      <c r="G114" s="381"/>
      <c r="H114" s="381">
        <f t="shared" si="14"/>
        <v>0</v>
      </c>
      <c r="I114" s="381"/>
      <c r="J114" s="30"/>
      <c r="K114" s="378"/>
      <c r="L114" s="1"/>
    </row>
    <row r="115" spans="1:12" hidden="1" x14ac:dyDescent="0.25">
      <c r="A115" s="11">
        <v>87</v>
      </c>
      <c r="B115" s="12" t="s">
        <v>661</v>
      </c>
      <c r="C115" s="12" t="s">
        <v>662</v>
      </c>
      <c r="D115" s="381"/>
      <c r="E115" s="30"/>
      <c r="F115" s="30"/>
      <c r="G115" s="381"/>
      <c r="H115" s="381"/>
      <c r="I115" s="381"/>
      <c r="J115" s="30"/>
      <c r="K115" s="378"/>
      <c r="L115" s="1"/>
    </row>
    <row r="116" spans="1:12" hidden="1" x14ac:dyDescent="0.25">
      <c r="A116" s="11">
        <v>88</v>
      </c>
      <c r="B116" s="12" t="s">
        <v>659</v>
      </c>
      <c r="C116" s="12" t="s">
        <v>660</v>
      </c>
      <c r="D116" s="381"/>
      <c r="E116" s="30"/>
      <c r="F116" s="30"/>
      <c r="G116" s="381"/>
      <c r="H116" s="381"/>
      <c r="I116" s="381"/>
      <c r="J116" s="30"/>
      <c r="K116" s="378"/>
      <c r="L116" s="1"/>
    </row>
    <row r="117" spans="1:12" x14ac:dyDescent="0.25">
      <c r="A117" s="11">
        <v>89</v>
      </c>
      <c r="B117" s="12" t="s">
        <v>146</v>
      </c>
      <c r="C117" s="1" t="s">
        <v>108</v>
      </c>
      <c r="D117" s="381">
        <v>1000</v>
      </c>
      <c r="E117" s="30">
        <v>1000</v>
      </c>
      <c r="F117" s="30">
        <v>190630</v>
      </c>
      <c r="G117" s="30">
        <v>190630</v>
      </c>
      <c r="H117" s="381">
        <f t="shared" si="14"/>
        <v>0</v>
      </c>
      <c r="I117" s="30">
        <v>190630</v>
      </c>
      <c r="J117" s="30">
        <v>190639</v>
      </c>
      <c r="K117" s="378">
        <f t="shared" si="15"/>
        <v>1.0000472118764099</v>
      </c>
      <c r="L117" s="1" t="s">
        <v>556</v>
      </c>
    </row>
    <row r="118" spans="1:12" x14ac:dyDescent="0.25">
      <c r="A118" s="11">
        <v>90</v>
      </c>
      <c r="B118" s="14" t="s">
        <v>198</v>
      </c>
      <c r="C118" s="3" t="s">
        <v>109</v>
      </c>
      <c r="D118" s="382">
        <f>D110+D111+D112+D114+D117</f>
        <v>1000</v>
      </c>
      <c r="E118" s="382">
        <f>E110+E111+E112+E114+E117</f>
        <v>1000</v>
      </c>
      <c r="F118" s="382">
        <f>F110+F111+F112+F114+F117</f>
        <v>190630</v>
      </c>
      <c r="G118" s="382">
        <f>G110+G111+G112+G114+G117</f>
        <v>190630</v>
      </c>
      <c r="H118" s="381">
        <f t="shared" si="14"/>
        <v>0</v>
      </c>
      <c r="I118" s="382">
        <f>I110+I111+I112+I114+I117</f>
        <v>190630</v>
      </c>
      <c r="J118" s="382">
        <f>J110+J111+J112+J114+J117</f>
        <v>190639</v>
      </c>
      <c r="K118" s="378">
        <f t="shared" si="15"/>
        <v>1.0000472118764099</v>
      </c>
      <c r="L118" s="1"/>
    </row>
    <row r="119" spans="1:12" ht="11.25" customHeight="1" x14ac:dyDescent="0.25">
      <c r="B119" s="14"/>
      <c r="C119" s="1"/>
      <c r="D119" s="381"/>
      <c r="E119" s="1"/>
      <c r="F119" s="1"/>
      <c r="G119" s="381"/>
      <c r="H119" s="381">
        <f t="shared" si="14"/>
        <v>0</v>
      </c>
      <c r="I119" s="381"/>
      <c r="J119" s="1"/>
      <c r="K119" s="378"/>
      <c r="L119" s="1"/>
    </row>
    <row r="120" spans="1:12" hidden="1" x14ac:dyDescent="0.25">
      <c r="A120" s="499" t="s">
        <v>197</v>
      </c>
      <c r="B120" s="499"/>
      <c r="C120" s="1"/>
      <c r="D120" s="381"/>
      <c r="E120" s="1"/>
      <c r="F120" s="1"/>
      <c r="G120" s="381"/>
      <c r="H120" s="381">
        <f t="shared" ref="H120:H139" si="16">I120-G120</f>
        <v>0</v>
      </c>
      <c r="I120" s="381"/>
      <c r="J120" s="1"/>
      <c r="K120" s="378"/>
      <c r="L120" s="1"/>
    </row>
    <row r="121" spans="1:12" hidden="1" x14ac:dyDescent="0.25">
      <c r="A121" s="11">
        <v>91</v>
      </c>
      <c r="B121" s="13" t="s">
        <v>147</v>
      </c>
      <c r="C121" s="2" t="s">
        <v>110</v>
      </c>
      <c r="D121" s="381"/>
      <c r="E121" s="30"/>
      <c r="F121" s="30"/>
      <c r="G121" s="381"/>
      <c r="H121" s="381">
        <f t="shared" si="16"/>
        <v>0</v>
      </c>
      <c r="I121" s="381"/>
      <c r="J121" s="30"/>
      <c r="K121" s="378"/>
      <c r="L121" s="1"/>
    </row>
    <row r="122" spans="1:12" hidden="1" x14ac:dyDescent="0.25">
      <c r="A122" s="11">
        <v>92</v>
      </c>
      <c r="B122" s="13" t="s">
        <v>642</v>
      </c>
      <c r="C122" s="2" t="s">
        <v>641</v>
      </c>
      <c r="D122" s="381"/>
      <c r="E122" s="30"/>
      <c r="F122" s="30"/>
      <c r="G122" s="381"/>
      <c r="H122" s="381"/>
      <c r="I122" s="381"/>
      <c r="J122" s="30"/>
      <c r="K122" s="378"/>
      <c r="L122" s="1"/>
    </row>
    <row r="123" spans="1:12" hidden="1" x14ac:dyDescent="0.25">
      <c r="A123" s="11">
        <v>93</v>
      </c>
      <c r="B123" s="13" t="s">
        <v>634</v>
      </c>
      <c r="C123" s="13" t="s">
        <v>633</v>
      </c>
      <c r="D123" s="381"/>
      <c r="E123" s="30"/>
      <c r="F123" s="30"/>
      <c r="G123" s="381"/>
      <c r="H123" s="381">
        <f t="shared" si="16"/>
        <v>0</v>
      </c>
      <c r="I123" s="381"/>
      <c r="J123" s="30"/>
      <c r="K123" s="378"/>
      <c r="L123" s="1"/>
    </row>
    <row r="124" spans="1:12" hidden="1" x14ac:dyDescent="0.25">
      <c r="A124" s="11">
        <v>94</v>
      </c>
      <c r="B124" s="14" t="s">
        <v>168</v>
      </c>
      <c r="C124" s="3" t="s">
        <v>111</v>
      </c>
      <c r="D124" s="381"/>
      <c r="E124" s="30"/>
      <c r="F124" s="30"/>
      <c r="G124" s="381"/>
      <c r="H124" s="381">
        <f t="shared" si="16"/>
        <v>0</v>
      </c>
      <c r="I124" s="381"/>
      <c r="J124" s="30"/>
      <c r="K124" s="378"/>
      <c r="L124" s="1"/>
    </row>
    <row r="125" spans="1:12" hidden="1" x14ac:dyDescent="0.25">
      <c r="A125" s="11"/>
      <c r="B125" s="14"/>
      <c r="C125" s="1"/>
      <c r="D125" s="381"/>
      <c r="E125" s="1"/>
      <c r="F125" s="1"/>
      <c r="G125" s="381"/>
      <c r="H125" s="381">
        <f t="shared" si="16"/>
        <v>0</v>
      </c>
      <c r="I125" s="381"/>
      <c r="J125" s="1"/>
      <c r="K125" s="378"/>
      <c r="L125" s="1"/>
    </row>
    <row r="126" spans="1:12" hidden="1" x14ac:dyDescent="0.25">
      <c r="A126" s="458" t="s">
        <v>533</v>
      </c>
      <c r="B126" s="337"/>
      <c r="C126" s="14"/>
      <c r="D126" s="381"/>
      <c r="E126" s="1"/>
      <c r="F126" s="1"/>
      <c r="G126" s="381"/>
      <c r="H126" s="381">
        <f t="shared" si="16"/>
        <v>0</v>
      </c>
      <c r="I126" s="381"/>
      <c r="J126" s="1"/>
      <c r="K126" s="378"/>
      <c r="L126" s="1"/>
    </row>
    <row r="127" spans="1:12" hidden="1" x14ac:dyDescent="0.25">
      <c r="A127" s="11">
        <v>95</v>
      </c>
      <c r="B127" s="15" t="s">
        <v>529</v>
      </c>
      <c r="C127" s="15" t="s">
        <v>530</v>
      </c>
      <c r="D127" s="381"/>
      <c r="E127" s="1"/>
      <c r="F127" s="1"/>
      <c r="G127" s="381"/>
      <c r="H127" s="381">
        <f t="shared" si="16"/>
        <v>0</v>
      </c>
      <c r="I127" s="381"/>
      <c r="J127" s="1"/>
      <c r="K127" s="378"/>
      <c r="L127" s="1"/>
    </row>
    <row r="128" spans="1:12" hidden="1" x14ac:dyDescent="0.25">
      <c r="A128" s="11">
        <v>96</v>
      </c>
      <c r="B128" s="23" t="s">
        <v>531</v>
      </c>
      <c r="C128" s="14" t="s">
        <v>532</v>
      </c>
      <c r="D128" s="381"/>
      <c r="E128" s="1"/>
      <c r="F128" s="1"/>
      <c r="G128" s="381"/>
      <c r="H128" s="381">
        <f t="shared" si="16"/>
        <v>0</v>
      </c>
      <c r="I128" s="381"/>
      <c r="J128" s="1"/>
      <c r="K128" s="378"/>
      <c r="L128" s="1"/>
    </row>
    <row r="129" spans="1:13" hidden="1" x14ac:dyDescent="0.25">
      <c r="A129" s="11"/>
      <c r="B129" s="14"/>
      <c r="C129" s="1"/>
      <c r="D129" s="381"/>
      <c r="E129" s="1"/>
      <c r="F129" s="1"/>
      <c r="G129" s="381"/>
      <c r="H129" s="381">
        <f t="shared" si="16"/>
        <v>0</v>
      </c>
      <c r="I129" s="381"/>
      <c r="J129" s="1"/>
      <c r="K129" s="378"/>
      <c r="L129" s="1"/>
    </row>
    <row r="130" spans="1:13" ht="15.75" x14ac:dyDescent="0.25">
      <c r="A130" s="11">
        <v>97</v>
      </c>
      <c r="B130" s="16" t="s">
        <v>200</v>
      </c>
      <c r="C130" s="5" t="s">
        <v>112</v>
      </c>
      <c r="D130" s="384">
        <f>D93+D97+D106+D118+D124</f>
        <v>1000</v>
      </c>
      <c r="E130" s="384">
        <f>E93+E97+E106+E118+E124</f>
        <v>1000</v>
      </c>
      <c r="F130" s="384">
        <f>F93+F97+F106+F118+F124</f>
        <v>190630</v>
      </c>
      <c r="G130" s="384">
        <f>G93+G97+G106+G118+G124</f>
        <v>190630</v>
      </c>
      <c r="H130" s="381">
        <f t="shared" si="16"/>
        <v>0</v>
      </c>
      <c r="I130" s="384">
        <f>I93+I97+I106+I118+I124</f>
        <v>190630</v>
      </c>
      <c r="J130" s="384">
        <f>J93+J97+J106+J118+J124</f>
        <v>190639</v>
      </c>
      <c r="K130" s="378">
        <f t="shared" ref="K130:K139" si="17">J130/I130</f>
        <v>1.0000472118764099</v>
      </c>
      <c r="L130" s="1"/>
    </row>
    <row r="131" spans="1:13" hidden="1" x14ac:dyDescent="0.25">
      <c r="A131" s="11">
        <v>98</v>
      </c>
      <c r="B131" s="12" t="s">
        <v>169</v>
      </c>
      <c r="C131" s="1" t="s">
        <v>113</v>
      </c>
      <c r="D131" s="381"/>
      <c r="E131" s="30"/>
      <c r="F131" s="30"/>
      <c r="G131" s="381"/>
      <c r="H131" s="381">
        <f t="shared" si="16"/>
        <v>0</v>
      </c>
      <c r="I131" s="381"/>
      <c r="J131" s="30"/>
      <c r="K131" s="378"/>
      <c r="L131" s="1"/>
    </row>
    <row r="132" spans="1:13" x14ac:dyDescent="0.25">
      <c r="A132" s="11">
        <v>99</v>
      </c>
      <c r="B132" s="12" t="s">
        <v>170</v>
      </c>
      <c r="C132" s="1" t="s">
        <v>148</v>
      </c>
      <c r="D132" s="381">
        <v>8373511</v>
      </c>
      <c r="E132" s="30">
        <v>0</v>
      </c>
      <c r="F132" s="30">
        <v>8200768</v>
      </c>
      <c r="G132" s="30">
        <v>8200768</v>
      </c>
      <c r="H132" s="381">
        <f t="shared" ref="H132" si="18">I132-G132</f>
        <v>-8121000</v>
      </c>
      <c r="I132" s="30">
        <v>79768</v>
      </c>
      <c r="J132" s="30">
        <v>79768</v>
      </c>
      <c r="K132" s="378">
        <f t="shared" ref="K132" si="19">J132/I132</f>
        <v>1</v>
      </c>
      <c r="L132" s="1"/>
    </row>
    <row r="133" spans="1:13" hidden="1" x14ac:dyDescent="0.25">
      <c r="A133" s="11">
        <v>100</v>
      </c>
      <c r="B133" s="12" t="s">
        <v>534</v>
      </c>
      <c r="C133" s="12" t="s">
        <v>535</v>
      </c>
      <c r="D133" s="381"/>
      <c r="E133" s="30"/>
      <c r="F133" s="30"/>
      <c r="G133" s="381"/>
      <c r="H133" s="381">
        <f t="shared" si="16"/>
        <v>0</v>
      </c>
      <c r="I133" s="381"/>
      <c r="J133" s="30"/>
      <c r="K133" s="378"/>
      <c r="L133" s="1"/>
    </row>
    <row r="134" spans="1:13" x14ac:dyDescent="0.25">
      <c r="A134" s="11">
        <v>101</v>
      </c>
      <c r="B134" s="12" t="s">
        <v>114</v>
      </c>
      <c r="C134" s="1" t="s">
        <v>115</v>
      </c>
      <c r="D134" s="381">
        <v>69741554</v>
      </c>
      <c r="E134" s="30">
        <v>81703036</v>
      </c>
      <c r="F134" s="30">
        <v>69060089</v>
      </c>
      <c r="G134" s="381">
        <v>70963252</v>
      </c>
      <c r="H134" s="381">
        <f t="shared" si="16"/>
        <v>9983472</v>
      </c>
      <c r="I134" s="381">
        <v>80946724</v>
      </c>
      <c r="J134" s="30">
        <v>79721949</v>
      </c>
      <c r="K134" s="378">
        <f t="shared" si="17"/>
        <v>0.98486936914210388</v>
      </c>
      <c r="L134" s="375"/>
    </row>
    <row r="135" spans="1:13" x14ac:dyDescent="0.25">
      <c r="A135" s="11">
        <v>102</v>
      </c>
      <c r="B135" s="13" t="s">
        <v>171</v>
      </c>
      <c r="C135" s="2" t="s">
        <v>116</v>
      </c>
      <c r="D135" s="381">
        <f>D131+D132+D134</f>
        <v>78115065</v>
      </c>
      <c r="E135" s="30">
        <f>E131+E132+E134</f>
        <v>81703036</v>
      </c>
      <c r="F135" s="30">
        <f>+F134+F133+F132+F131</f>
        <v>77260857</v>
      </c>
      <c r="G135" s="30">
        <f>+G134+G133+G132+G131</f>
        <v>79164020</v>
      </c>
      <c r="H135" s="381">
        <f t="shared" si="16"/>
        <v>1862472</v>
      </c>
      <c r="I135" s="30">
        <f>+I134+I133+I132+I131</f>
        <v>81026492</v>
      </c>
      <c r="J135" s="30">
        <f>+J134+J133+J132+J131</f>
        <v>79801717</v>
      </c>
      <c r="K135" s="378">
        <f t="shared" si="17"/>
        <v>0.98488426476614588</v>
      </c>
      <c r="L135" s="1"/>
    </row>
    <row r="136" spans="1:13" ht="15.75" x14ac:dyDescent="0.25">
      <c r="A136" s="11">
        <v>103</v>
      </c>
      <c r="B136" s="39" t="s">
        <v>199</v>
      </c>
      <c r="C136" s="5" t="s">
        <v>117</v>
      </c>
      <c r="D136" s="384">
        <f t="shared" ref="D136:E136" si="20">D135</f>
        <v>78115065</v>
      </c>
      <c r="E136" s="33">
        <f t="shared" si="20"/>
        <v>81703036</v>
      </c>
      <c r="F136" s="33">
        <f>F135</f>
        <v>77260857</v>
      </c>
      <c r="G136" s="33">
        <f t="shared" ref="G136" si="21">G135</f>
        <v>79164020</v>
      </c>
      <c r="H136" s="381">
        <f t="shared" si="16"/>
        <v>1862472</v>
      </c>
      <c r="I136" s="33">
        <f t="shared" ref="I136:J136" si="22">I135</f>
        <v>81026492</v>
      </c>
      <c r="J136" s="33">
        <f t="shared" si="22"/>
        <v>79801717</v>
      </c>
      <c r="K136" s="378">
        <f t="shared" si="17"/>
        <v>0.98488426476614588</v>
      </c>
      <c r="L136" s="1"/>
    </row>
    <row r="137" spans="1:13" x14ac:dyDescent="0.25">
      <c r="A137" s="11"/>
      <c r="B137" s="12"/>
      <c r="C137" s="1"/>
      <c r="D137" s="381"/>
      <c r="E137" s="30"/>
      <c r="F137" s="30"/>
      <c r="G137" s="30"/>
      <c r="H137" s="381">
        <f t="shared" si="16"/>
        <v>0</v>
      </c>
      <c r="I137" s="30"/>
      <c r="J137" s="30"/>
      <c r="K137" s="378"/>
      <c r="L137" s="1"/>
    </row>
    <row r="138" spans="1:13" ht="15.75" x14ac:dyDescent="0.25">
      <c r="A138" s="11">
        <v>104</v>
      </c>
      <c r="B138" s="16" t="s">
        <v>149</v>
      </c>
      <c r="C138" s="7"/>
      <c r="D138" s="384">
        <f>D75+D82</f>
        <v>78116065</v>
      </c>
      <c r="E138" s="33">
        <f>E75+E82</f>
        <v>81704036</v>
      </c>
      <c r="F138" s="33">
        <f>F75+F82</f>
        <v>77451487</v>
      </c>
      <c r="G138" s="33">
        <f>G75+G82</f>
        <v>79354650</v>
      </c>
      <c r="H138" s="381">
        <f t="shared" si="16"/>
        <v>1862472</v>
      </c>
      <c r="I138" s="33">
        <f>I75+I82</f>
        <v>81217122</v>
      </c>
      <c r="J138" s="33">
        <f>J75+J82</f>
        <v>79433695</v>
      </c>
      <c r="K138" s="378">
        <f t="shared" si="17"/>
        <v>0.97804124356930555</v>
      </c>
      <c r="L138" s="375"/>
    </row>
    <row r="139" spans="1:13" ht="15.75" x14ac:dyDescent="0.25">
      <c r="A139" s="11">
        <v>105</v>
      </c>
      <c r="B139" s="16" t="s">
        <v>150</v>
      </c>
      <c r="C139" s="7"/>
      <c r="D139" s="384">
        <f>D130+D136</f>
        <v>78116065</v>
      </c>
      <c r="E139" s="33">
        <f>E130+E136</f>
        <v>81704036</v>
      </c>
      <c r="F139" s="33">
        <f>F130+F136</f>
        <v>77451487</v>
      </c>
      <c r="G139" s="33">
        <f>G130+G136</f>
        <v>79354650</v>
      </c>
      <c r="H139" s="381">
        <f t="shared" si="16"/>
        <v>1862472</v>
      </c>
      <c r="I139" s="33">
        <f>I130+I136</f>
        <v>81217122</v>
      </c>
      <c r="J139" s="33">
        <f>J130+J136</f>
        <v>79992356</v>
      </c>
      <c r="K139" s="378">
        <f t="shared" si="17"/>
        <v>0.984919854707484</v>
      </c>
      <c r="L139" s="375"/>
      <c r="M139" s="34"/>
    </row>
    <row r="140" spans="1:13" x14ac:dyDescent="0.25">
      <c r="A140" s="38"/>
      <c r="L140" s="34"/>
    </row>
    <row r="142" spans="1:13" x14ac:dyDescent="0.25">
      <c r="L142" s="34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</sheetData>
  <mergeCells count="12">
    <mergeCell ref="A108:B108"/>
    <mergeCell ref="A120:B120"/>
    <mergeCell ref="A64:B64"/>
    <mergeCell ref="A69:B69"/>
    <mergeCell ref="A77:B77"/>
    <mergeCell ref="A84:B84"/>
    <mergeCell ref="A95:B95"/>
    <mergeCell ref="A3:B3"/>
    <mergeCell ref="A21:B21"/>
    <mergeCell ref="A47:B47"/>
    <mergeCell ref="A55:B55"/>
    <mergeCell ref="A99:B99"/>
  </mergeCells>
  <pageMargins left="0.27559055118110237" right="0.27559055118110237" top="0.98425196850393704" bottom="0.27559055118110237" header="0.51181102362204722" footer="0.51181102362204722"/>
  <pageSetup paperSize="9" scale="66" fitToHeight="0" orientation="landscape" r:id="rId1"/>
  <headerFooter>
    <oddHeader>&amp;C&amp;"-,Félkövér"Tápiógyörgye Kastélykert Óvoda és Mini Bölcsőde&amp;R7. melléklet
1/2020. (I.27.) rendelet
adatok: ezer Ft-ban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showRuler="0" zoomScaleNormal="100" workbookViewId="0">
      <selection activeCell="B7" sqref="B7"/>
    </sheetView>
  </sheetViews>
  <sheetFormatPr defaultRowHeight="15" x14ac:dyDescent="0.25"/>
  <cols>
    <col min="1" max="1" width="3.42578125" style="86" customWidth="1"/>
    <col min="2" max="2" width="54.42578125" customWidth="1"/>
    <col min="3" max="3" width="12.5703125" customWidth="1"/>
  </cols>
  <sheetData>
    <row r="1" spans="1:4" ht="18.75" x14ac:dyDescent="0.25">
      <c r="A1" s="510" t="s">
        <v>607</v>
      </c>
      <c r="B1" s="510"/>
      <c r="C1" s="510"/>
    </row>
    <row r="2" spans="1:4" ht="15.75" x14ac:dyDescent="0.25">
      <c r="A2" s="43"/>
      <c r="B2" s="44"/>
      <c r="C2" s="87" t="s">
        <v>178</v>
      </c>
    </row>
    <row r="3" spans="1:4" ht="15.75" x14ac:dyDescent="0.25">
      <c r="A3" s="45"/>
      <c r="B3" s="46" t="s">
        <v>202</v>
      </c>
      <c r="C3" s="47" t="s">
        <v>203</v>
      </c>
      <c r="D3" s="425" t="s">
        <v>643</v>
      </c>
    </row>
    <row r="4" spans="1:4" ht="15.75" x14ac:dyDescent="0.25">
      <c r="A4" s="48"/>
      <c r="B4" s="49"/>
      <c r="C4" s="50"/>
    </row>
    <row r="5" spans="1:4" ht="15.75" x14ac:dyDescent="0.25">
      <c r="A5" s="51" t="s">
        <v>204</v>
      </c>
      <c r="B5" s="44"/>
      <c r="C5" s="52"/>
    </row>
    <row r="6" spans="1:4" ht="15.75" x14ac:dyDescent="0.25">
      <c r="A6" s="43" t="s">
        <v>205</v>
      </c>
      <c r="B6" s="53" t="s">
        <v>206</v>
      </c>
      <c r="C6" s="54"/>
    </row>
    <row r="7" spans="1:4" ht="15.75" x14ac:dyDescent="0.25">
      <c r="A7" s="43"/>
      <c r="B7" s="341" t="s">
        <v>575</v>
      </c>
      <c r="C7" s="54">
        <v>0</v>
      </c>
    </row>
    <row r="8" spans="1:4" ht="15.75" x14ac:dyDescent="0.25">
      <c r="A8" s="43"/>
      <c r="B8" s="341" t="s">
        <v>569</v>
      </c>
      <c r="C8" s="54">
        <v>0</v>
      </c>
    </row>
    <row r="9" spans="1:4" ht="15.75" x14ac:dyDescent="0.25">
      <c r="A9" s="508" t="s">
        <v>207</v>
      </c>
      <c r="B9" s="508"/>
      <c r="C9" s="55">
        <f>SUM(C7:C8)</f>
        <v>0</v>
      </c>
    </row>
    <row r="10" spans="1:4" ht="15.75" x14ac:dyDescent="0.25">
      <c r="A10" s="56" t="s">
        <v>208</v>
      </c>
      <c r="B10" s="57" t="s">
        <v>209</v>
      </c>
      <c r="C10" s="58"/>
    </row>
    <row r="11" spans="1:4" ht="15.75" x14ac:dyDescent="0.25">
      <c r="A11" s="56" t="s">
        <v>210</v>
      </c>
      <c r="B11" s="387" t="s">
        <v>568</v>
      </c>
      <c r="C11" s="58">
        <v>0</v>
      </c>
      <c r="D11" s="58"/>
    </row>
    <row r="12" spans="1:4" ht="15.75" x14ac:dyDescent="0.25">
      <c r="A12" s="43" t="s">
        <v>210</v>
      </c>
      <c r="B12" s="59" t="s">
        <v>412</v>
      </c>
      <c r="C12" s="60">
        <v>0</v>
      </c>
      <c r="D12" s="60"/>
    </row>
    <row r="13" spans="1:4" ht="15.75" x14ac:dyDescent="0.25">
      <c r="A13" s="508" t="s">
        <v>212</v>
      </c>
      <c r="B13" s="508"/>
      <c r="C13" s="55">
        <f>SUM(C12:C12)</f>
        <v>0</v>
      </c>
      <c r="D13" s="55"/>
    </row>
    <row r="14" spans="1:4" ht="15.75" x14ac:dyDescent="0.25">
      <c r="A14" s="43" t="s">
        <v>213</v>
      </c>
      <c r="B14" s="53" t="s">
        <v>214</v>
      </c>
      <c r="C14" s="54"/>
    </row>
    <row r="15" spans="1:4" ht="15.75" x14ac:dyDescent="0.25">
      <c r="A15" s="61" t="s">
        <v>210</v>
      </c>
      <c r="B15" s="62"/>
      <c r="C15" s="58">
        <v>0</v>
      </c>
    </row>
    <row r="16" spans="1:4" ht="15.75" x14ac:dyDescent="0.25">
      <c r="A16" s="61" t="s">
        <v>210</v>
      </c>
      <c r="B16" s="62" t="s">
        <v>568</v>
      </c>
      <c r="C16" s="58">
        <v>0</v>
      </c>
      <c r="D16" s="58"/>
    </row>
    <row r="17" spans="1:4" ht="15.75" x14ac:dyDescent="0.25">
      <c r="A17" s="61" t="s">
        <v>210</v>
      </c>
      <c r="B17" s="62" t="s">
        <v>412</v>
      </c>
      <c r="C17" s="63">
        <v>0</v>
      </c>
      <c r="D17" s="63"/>
    </row>
    <row r="18" spans="1:4" ht="15.75" x14ac:dyDescent="0.25">
      <c r="A18" s="64"/>
      <c r="B18" s="65" t="s">
        <v>216</v>
      </c>
      <c r="C18" s="55">
        <f>SUM(C15:C17)</f>
        <v>0</v>
      </c>
      <c r="D18" s="55"/>
    </row>
    <row r="19" spans="1:4" ht="15.75" x14ac:dyDescent="0.25">
      <c r="A19" s="43" t="s">
        <v>213</v>
      </c>
      <c r="B19" s="53" t="s">
        <v>217</v>
      </c>
      <c r="C19" s="54"/>
    </row>
    <row r="20" spans="1:4" ht="15.75" x14ac:dyDescent="0.25">
      <c r="A20" s="43" t="s">
        <v>210</v>
      </c>
      <c r="B20" s="53" t="s">
        <v>592</v>
      </c>
      <c r="C20" s="54">
        <v>0</v>
      </c>
      <c r="D20" s="54"/>
    </row>
    <row r="21" spans="1:4" ht="15.75" x14ac:dyDescent="0.25">
      <c r="A21" s="43" t="s">
        <v>210</v>
      </c>
      <c r="B21" s="62" t="s">
        <v>568</v>
      </c>
      <c r="C21" s="54">
        <f>+'4.GondozásiKp'!I59</f>
        <v>454799</v>
      </c>
      <c r="D21" s="54">
        <f>+'4.GondozásiKp'!J59</f>
        <v>454799</v>
      </c>
    </row>
    <row r="22" spans="1:4" ht="15.75" x14ac:dyDescent="0.25">
      <c r="A22" s="61" t="s">
        <v>210</v>
      </c>
      <c r="B22" s="62" t="s">
        <v>412</v>
      </c>
      <c r="C22" s="63">
        <f>+'4.GondozásiKp'!I61</f>
        <v>122795</v>
      </c>
      <c r="D22" s="63">
        <f>+'4.GondozásiKp'!J61</f>
        <v>122795</v>
      </c>
    </row>
    <row r="23" spans="1:4" ht="15.75" x14ac:dyDescent="0.25">
      <c r="A23" s="64"/>
      <c r="B23" s="65" t="s">
        <v>218</v>
      </c>
      <c r="C23" s="55">
        <f>SUM(C20:C22)</f>
        <v>577594</v>
      </c>
      <c r="D23" s="55">
        <f>SUM(D20:D22)</f>
        <v>577594</v>
      </c>
    </row>
    <row r="24" spans="1:4" ht="15.75" x14ac:dyDescent="0.25">
      <c r="A24" s="56" t="s">
        <v>219</v>
      </c>
      <c r="B24" s="66" t="s">
        <v>220</v>
      </c>
      <c r="C24" s="67"/>
    </row>
    <row r="25" spans="1:4" ht="15.75" x14ac:dyDescent="0.25">
      <c r="A25" s="68" t="s">
        <v>210</v>
      </c>
      <c r="B25" s="69" t="s">
        <v>568</v>
      </c>
      <c r="C25" s="58">
        <f>+'3. PH'!I59</f>
        <v>100000</v>
      </c>
      <c r="D25" s="58">
        <f>+'3. PH'!J59</f>
        <v>43669</v>
      </c>
    </row>
    <row r="26" spans="1:4" ht="15.75" x14ac:dyDescent="0.25">
      <c r="A26" s="68" t="s">
        <v>210</v>
      </c>
      <c r="B26" s="69" t="s">
        <v>412</v>
      </c>
      <c r="C26" s="58">
        <f>+'3. PH'!I61</f>
        <v>27000</v>
      </c>
      <c r="D26" s="58">
        <f>+'3. PH'!J61</f>
        <v>11791</v>
      </c>
    </row>
    <row r="27" spans="1:4" ht="15.75" x14ac:dyDescent="0.25">
      <c r="A27" s="508" t="s">
        <v>221</v>
      </c>
      <c r="B27" s="508"/>
      <c r="C27" s="55">
        <f>SUM(C25:C26)</f>
        <v>127000</v>
      </c>
      <c r="D27" s="55">
        <f>SUM(D25:D26)</f>
        <v>55460</v>
      </c>
    </row>
    <row r="28" spans="1:4" ht="15.75" x14ac:dyDescent="0.25">
      <c r="A28" s="43" t="s">
        <v>222</v>
      </c>
      <c r="B28" s="53" t="s">
        <v>223</v>
      </c>
      <c r="C28" s="54"/>
    </row>
    <row r="29" spans="1:4" ht="15.75" x14ac:dyDescent="0.25">
      <c r="A29" s="43" t="s">
        <v>210</v>
      </c>
      <c r="B29" s="53" t="s">
        <v>665</v>
      </c>
      <c r="C29" s="54">
        <f>+'2. Önkormányzat'!I56</f>
        <v>390000</v>
      </c>
      <c r="D29" s="54">
        <f>+'2. Önkormányzat'!J56</f>
        <v>390000</v>
      </c>
    </row>
    <row r="30" spans="1:4" ht="15.75" x14ac:dyDescent="0.25">
      <c r="A30" s="43" t="s">
        <v>210</v>
      </c>
      <c r="B30" s="62" t="s">
        <v>570</v>
      </c>
      <c r="C30" s="54">
        <f>+'2. Önkormányzat'!I57</f>
        <v>750000</v>
      </c>
      <c r="D30" s="54">
        <f>+'2. Önkormányzat'!J57</f>
        <v>750000</v>
      </c>
    </row>
    <row r="31" spans="1:4" ht="15.75" x14ac:dyDescent="0.25">
      <c r="A31" s="43" t="s">
        <v>210</v>
      </c>
      <c r="B31" s="62" t="s">
        <v>568</v>
      </c>
      <c r="C31" s="54">
        <f>+'2. Önkormányzat'!I59</f>
        <v>4983788</v>
      </c>
      <c r="D31" s="54">
        <f>+'2. Önkormányzat'!J59</f>
        <v>4609920</v>
      </c>
    </row>
    <row r="32" spans="1:4" ht="15.75" x14ac:dyDescent="0.25">
      <c r="A32" s="43" t="s">
        <v>210</v>
      </c>
      <c r="B32" s="70" t="s">
        <v>412</v>
      </c>
      <c r="C32" s="60">
        <f>+'2. Önkormányzat'!I61</f>
        <v>1450922</v>
      </c>
      <c r="D32" s="60">
        <f>+'2. Önkormányzat'!J61</f>
        <v>1244679</v>
      </c>
    </row>
    <row r="33" spans="1:5" ht="15.75" x14ac:dyDescent="0.25">
      <c r="A33" s="508" t="s">
        <v>224</v>
      </c>
      <c r="B33" s="508"/>
      <c r="C33" s="55">
        <f>SUM(C29:C32)</f>
        <v>7574710</v>
      </c>
      <c r="D33" s="55">
        <f t="shared" ref="D33" si="0">SUM(D29:D32)</f>
        <v>6994599</v>
      </c>
      <c r="E33" s="77"/>
    </row>
    <row r="34" spans="1:5" ht="15.75" x14ac:dyDescent="0.25">
      <c r="A34" s="43"/>
      <c r="B34" s="72"/>
      <c r="C34" s="54"/>
    </row>
    <row r="35" spans="1:5" ht="16.5" thickBot="1" x14ac:dyDescent="0.3">
      <c r="A35" s="73"/>
      <c r="B35" s="74" t="s">
        <v>225</v>
      </c>
      <c r="C35" s="75">
        <f>SUM(C9,C18,C27,C33,C23)</f>
        <v>8279304</v>
      </c>
      <c r="D35" s="75">
        <f>SUM(D9,D18,D27,D33,D23)</f>
        <v>7627653</v>
      </c>
    </row>
    <row r="36" spans="1:5" ht="15.75" x14ac:dyDescent="0.25">
      <c r="A36" s="56"/>
      <c r="B36" s="76"/>
      <c r="C36" s="77"/>
    </row>
    <row r="37" spans="1:5" ht="15.75" x14ac:dyDescent="0.25">
      <c r="A37" s="51" t="s">
        <v>226</v>
      </c>
      <c r="B37" s="44"/>
      <c r="C37" s="54"/>
    </row>
    <row r="38" spans="1:5" ht="15.75" x14ac:dyDescent="0.25">
      <c r="A38" s="43" t="s">
        <v>205</v>
      </c>
      <c r="B38" s="53" t="s">
        <v>227</v>
      </c>
      <c r="C38" s="54"/>
    </row>
    <row r="39" spans="1:5" ht="15.75" x14ac:dyDescent="0.25">
      <c r="A39" s="43" t="s">
        <v>210</v>
      </c>
      <c r="B39" s="59" t="s">
        <v>228</v>
      </c>
      <c r="C39" s="78"/>
    </row>
    <row r="40" spans="1:5" ht="15.75" x14ac:dyDescent="0.25">
      <c r="A40" s="508" t="s">
        <v>229</v>
      </c>
      <c r="B40" s="508"/>
      <c r="C40" s="79">
        <f>SUM(C39:C39)</f>
        <v>0</v>
      </c>
    </row>
    <row r="41" spans="1:5" ht="15.75" x14ac:dyDescent="0.25">
      <c r="A41" s="56" t="s">
        <v>208</v>
      </c>
      <c r="B41" s="57" t="s">
        <v>209</v>
      </c>
      <c r="C41" s="58"/>
    </row>
    <row r="42" spans="1:5" ht="15.75" x14ac:dyDescent="0.25">
      <c r="A42" s="43" t="s">
        <v>210</v>
      </c>
      <c r="B42" s="59" t="s">
        <v>211</v>
      </c>
      <c r="C42" s="60">
        <v>0</v>
      </c>
    </row>
    <row r="43" spans="1:5" ht="15.75" x14ac:dyDescent="0.25">
      <c r="A43" s="508" t="s">
        <v>230</v>
      </c>
      <c r="B43" s="508"/>
      <c r="C43" s="55">
        <f>SUM(C42:C42)</f>
        <v>0</v>
      </c>
    </row>
    <row r="44" spans="1:5" ht="15.75" x14ac:dyDescent="0.25">
      <c r="A44" s="43">
        <v>3</v>
      </c>
      <c r="B44" s="53" t="s">
        <v>214</v>
      </c>
      <c r="C44" s="54"/>
    </row>
    <row r="45" spans="1:5" ht="15.75" x14ac:dyDescent="0.25">
      <c r="A45" s="61" t="s">
        <v>210</v>
      </c>
      <c r="B45" s="62" t="s">
        <v>215</v>
      </c>
      <c r="C45" s="63"/>
    </row>
    <row r="46" spans="1:5" ht="15.75" x14ac:dyDescent="0.25">
      <c r="A46" s="61"/>
      <c r="B46" s="62"/>
      <c r="C46" s="63"/>
    </row>
    <row r="47" spans="1:5" ht="15.75" x14ac:dyDescent="0.25">
      <c r="A47" s="64"/>
      <c r="B47" s="65" t="s">
        <v>231</v>
      </c>
      <c r="C47" s="55">
        <f>SUM(C45:C45)</f>
        <v>0</v>
      </c>
    </row>
    <row r="48" spans="1:5" ht="15.75" x14ac:dyDescent="0.25">
      <c r="A48" s="43">
        <v>3</v>
      </c>
      <c r="B48" s="53" t="s">
        <v>217</v>
      </c>
      <c r="C48" s="54"/>
    </row>
    <row r="49" spans="1:4" ht="15.75" x14ac:dyDescent="0.25">
      <c r="A49" s="43" t="s">
        <v>210</v>
      </c>
      <c r="B49" s="53" t="s">
        <v>322</v>
      </c>
      <c r="C49" s="54">
        <v>0</v>
      </c>
      <c r="D49" s="54"/>
    </row>
    <row r="50" spans="1:4" ht="15.75" x14ac:dyDescent="0.25">
      <c r="A50" s="61" t="s">
        <v>210</v>
      </c>
      <c r="B50" s="62" t="s">
        <v>241</v>
      </c>
      <c r="C50" s="63">
        <v>0</v>
      </c>
      <c r="D50" s="63"/>
    </row>
    <row r="51" spans="1:4" ht="15.75" x14ac:dyDescent="0.25">
      <c r="A51" s="61"/>
      <c r="B51" s="62"/>
      <c r="C51" s="63"/>
    </row>
    <row r="52" spans="1:4" ht="15.75" x14ac:dyDescent="0.25">
      <c r="A52" s="64"/>
      <c r="B52" s="65" t="s">
        <v>232</v>
      </c>
      <c r="C52" s="55">
        <f>SUM(C49:C50)</f>
        <v>0</v>
      </c>
      <c r="D52" s="55"/>
    </row>
    <row r="53" spans="1:4" ht="15.75" x14ac:dyDescent="0.25">
      <c r="A53" s="56">
        <v>4</v>
      </c>
      <c r="B53" s="66" t="s">
        <v>151</v>
      </c>
      <c r="C53" s="67"/>
    </row>
    <row r="54" spans="1:4" ht="15.75" x14ac:dyDescent="0.25">
      <c r="A54" s="68" t="s">
        <v>210</v>
      </c>
      <c r="B54" s="70" t="s">
        <v>233</v>
      </c>
      <c r="C54" s="71"/>
    </row>
    <row r="55" spans="1:4" ht="15.75" x14ac:dyDescent="0.25">
      <c r="A55" s="508" t="s">
        <v>234</v>
      </c>
      <c r="B55" s="508"/>
      <c r="C55" s="55">
        <f>SUM(C54:C54)</f>
        <v>0</v>
      </c>
    </row>
    <row r="56" spans="1:4" ht="15.75" x14ac:dyDescent="0.25">
      <c r="A56" s="43">
        <v>5</v>
      </c>
      <c r="B56" s="53" t="s">
        <v>240</v>
      </c>
      <c r="C56" s="54"/>
    </row>
    <row r="57" spans="1:4" ht="15.75" x14ac:dyDescent="0.25">
      <c r="A57" s="68" t="s">
        <v>210</v>
      </c>
      <c r="B57" s="70" t="s">
        <v>67</v>
      </c>
      <c r="C57" s="71">
        <f>+'2. Önkormányzat'!I65</f>
        <v>21148127</v>
      </c>
      <c r="D57" s="71">
        <f>+'2. Önkormányzat'!J65</f>
        <v>21148127</v>
      </c>
    </row>
    <row r="58" spans="1:4" ht="15.75" x14ac:dyDescent="0.25">
      <c r="A58" s="68" t="s">
        <v>210</v>
      </c>
      <c r="B58" s="70" t="s">
        <v>241</v>
      </c>
      <c r="C58" s="71">
        <f>+'2. Önkormányzat'!I66</f>
        <v>5560433</v>
      </c>
      <c r="D58" s="71">
        <f>+'2. Önkormányzat'!J66</f>
        <v>5256608</v>
      </c>
    </row>
    <row r="59" spans="1:4" ht="15.75" x14ac:dyDescent="0.25">
      <c r="A59" s="508" t="s">
        <v>235</v>
      </c>
      <c r="B59" s="508"/>
      <c r="C59" s="55">
        <f>SUM(C57:C58)</f>
        <v>26708560</v>
      </c>
      <c r="D59" s="55">
        <f>SUM(D57:D58)</f>
        <v>26404735</v>
      </c>
    </row>
    <row r="60" spans="1:4" ht="15.75" x14ac:dyDescent="0.25">
      <c r="A60" s="43"/>
      <c r="B60" s="80"/>
      <c r="C60" s="54"/>
    </row>
    <row r="61" spans="1:4" ht="16.5" thickBot="1" x14ac:dyDescent="0.3">
      <c r="A61" s="73"/>
      <c r="B61" s="74" t="s">
        <v>236</v>
      </c>
      <c r="C61" s="75">
        <f>SUM(C40,C43,C55,C52,C59)</f>
        <v>26708560</v>
      </c>
      <c r="D61" s="75">
        <f>SUM(D40,D43,D55,D52,D59)</f>
        <v>26404735</v>
      </c>
    </row>
    <row r="62" spans="1:4" ht="15.75" x14ac:dyDescent="0.25">
      <c r="A62" s="56"/>
      <c r="B62" s="76"/>
      <c r="C62" s="77"/>
    </row>
    <row r="63" spans="1:4" ht="15.75" x14ac:dyDescent="0.25">
      <c r="A63" s="509" t="s">
        <v>237</v>
      </c>
      <c r="B63" s="509"/>
      <c r="C63" s="58"/>
    </row>
    <row r="64" spans="1:4" ht="31.5" x14ac:dyDescent="0.25">
      <c r="A64" s="43" t="s">
        <v>210</v>
      </c>
      <c r="B64" s="72" t="s">
        <v>644</v>
      </c>
      <c r="C64" s="54">
        <f>+'2. Önkormányzat'!I71</f>
        <v>5078577</v>
      </c>
      <c r="D64" s="54">
        <f>+'2. Önkormányzat'!J71</f>
        <v>5078577</v>
      </c>
    </row>
    <row r="65" spans="1:4" ht="15.75" x14ac:dyDescent="0.25">
      <c r="A65" s="43" t="s">
        <v>210</v>
      </c>
      <c r="B65" s="72"/>
      <c r="C65" s="54"/>
    </row>
    <row r="66" spans="1:4" ht="15.75" x14ac:dyDescent="0.25">
      <c r="A66" s="43" t="s">
        <v>210</v>
      </c>
      <c r="B66" s="72"/>
      <c r="C66" s="54"/>
    </row>
    <row r="67" spans="1:4" ht="15.75" x14ac:dyDescent="0.25">
      <c r="A67" s="43" t="s">
        <v>210</v>
      </c>
      <c r="B67" s="81"/>
      <c r="C67" s="54"/>
    </row>
    <row r="68" spans="1:4" ht="16.5" thickBot="1" x14ac:dyDescent="0.3">
      <c r="A68" s="73"/>
      <c r="B68" s="74" t="s">
        <v>238</v>
      </c>
      <c r="C68" s="82">
        <f>SUM(C64:C67)</f>
        <v>5078577</v>
      </c>
      <c r="D68" s="82">
        <f>SUM(D64:D67)</f>
        <v>5078577</v>
      </c>
    </row>
    <row r="69" spans="1:4" ht="15.75" x14ac:dyDescent="0.25">
      <c r="A69" s="43"/>
      <c r="B69" s="44"/>
      <c r="C69" s="54"/>
    </row>
    <row r="70" spans="1:4" ht="15.75" x14ac:dyDescent="0.25">
      <c r="A70" s="43"/>
      <c r="B70" s="44"/>
      <c r="C70" s="54"/>
    </row>
    <row r="71" spans="1:4" ht="16.5" thickBot="1" x14ac:dyDescent="0.3">
      <c r="A71" s="83"/>
      <c r="B71" s="84" t="s">
        <v>239</v>
      </c>
      <c r="C71" s="85">
        <f>SUM(C35,C61,C68)</f>
        <v>40066441</v>
      </c>
      <c r="D71" s="85">
        <f>SUM(D35,D61,D68)</f>
        <v>39110965</v>
      </c>
    </row>
    <row r="72" spans="1:4" ht="16.5" thickTop="1" x14ac:dyDescent="0.25">
      <c r="A72" s="43"/>
      <c r="B72" s="59"/>
      <c r="C72" s="44"/>
    </row>
  </sheetData>
  <mergeCells count="10">
    <mergeCell ref="A43:B43"/>
    <mergeCell ref="A55:B55"/>
    <mergeCell ref="A59:B59"/>
    <mergeCell ref="A63:B63"/>
    <mergeCell ref="A1:C1"/>
    <mergeCell ref="A9:B9"/>
    <mergeCell ref="A13:B13"/>
    <mergeCell ref="A27:B27"/>
    <mergeCell ref="A33:B33"/>
    <mergeCell ref="A40:B40"/>
  </mergeCells>
  <pageMargins left="0.7" right="0.7" top="0.75" bottom="0.75" header="0.3" footer="0.3"/>
  <pageSetup paperSize="9" fitToHeight="0" orientation="portrait" r:id="rId1"/>
  <headerFooter>
    <oddHeader>&amp;R8.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showRuler="0" zoomScaleNormal="100" workbookViewId="0">
      <selection activeCell="B7" sqref="B7"/>
    </sheetView>
  </sheetViews>
  <sheetFormatPr defaultRowHeight="15" x14ac:dyDescent="0.25"/>
  <cols>
    <col min="1" max="1" width="4.5703125" customWidth="1"/>
    <col min="2" max="2" width="78.140625" customWidth="1"/>
    <col min="3" max="3" width="16.42578125" customWidth="1"/>
    <col min="4" max="4" width="14.140625" customWidth="1"/>
    <col min="5" max="5" width="16.85546875" bestFit="1" customWidth="1"/>
  </cols>
  <sheetData>
    <row r="1" spans="1:7" ht="18.75" x14ac:dyDescent="0.3">
      <c r="A1" s="511" t="s">
        <v>608</v>
      </c>
      <c r="B1" s="511"/>
      <c r="C1" s="511"/>
      <c r="D1" s="511"/>
      <c r="E1" s="511"/>
    </row>
    <row r="2" spans="1:7" ht="15.75" x14ac:dyDescent="0.25">
      <c r="A2" s="88"/>
      <c r="B2" s="89"/>
      <c r="C2" s="89"/>
      <c r="D2" s="89"/>
      <c r="E2" s="89"/>
    </row>
    <row r="3" spans="1:7" ht="15.75" x14ac:dyDescent="0.25">
      <c r="A3" s="88"/>
      <c r="B3" s="89"/>
      <c r="C3" s="89"/>
      <c r="D3" s="89"/>
      <c r="E3" s="87" t="s">
        <v>178</v>
      </c>
    </row>
    <row r="4" spans="1:7" ht="31.5" x14ac:dyDescent="0.25">
      <c r="A4" s="90" t="s">
        <v>243</v>
      </c>
      <c r="B4" s="90" t="s">
        <v>244</v>
      </c>
      <c r="C4" s="90" t="s">
        <v>245</v>
      </c>
      <c r="D4" s="90" t="s">
        <v>246</v>
      </c>
      <c r="E4" s="90" t="s">
        <v>247</v>
      </c>
    </row>
    <row r="5" spans="1:7" ht="15.75" x14ac:dyDescent="0.25">
      <c r="A5" s="91" t="s">
        <v>248</v>
      </c>
      <c r="B5" s="92" t="s">
        <v>249</v>
      </c>
      <c r="C5" s="93"/>
      <c r="D5" s="93"/>
      <c r="E5" s="93"/>
    </row>
    <row r="6" spans="1:7" ht="16.5" thickBot="1" x14ac:dyDescent="0.3">
      <c r="A6" s="94" t="s">
        <v>205</v>
      </c>
      <c r="B6" t="s">
        <v>666</v>
      </c>
      <c r="C6" s="96">
        <v>4600820</v>
      </c>
      <c r="D6" s="96"/>
      <c r="E6" s="96">
        <f>SUM(C6:D6)</f>
        <v>4600820</v>
      </c>
      <c r="G6" s="97"/>
    </row>
    <row r="7" spans="1:7" ht="16.5" thickTop="1" x14ac:dyDescent="0.25">
      <c r="A7" s="91"/>
      <c r="B7" s="98" t="s">
        <v>250</v>
      </c>
      <c r="C7" s="97"/>
      <c r="D7" s="97"/>
      <c r="E7" s="97"/>
    </row>
    <row r="8" spans="1:7" ht="15.75" x14ac:dyDescent="0.25">
      <c r="A8" s="91"/>
      <c r="B8" s="98"/>
      <c r="C8" s="97"/>
      <c r="D8" s="97"/>
      <c r="E8" s="97"/>
    </row>
    <row r="9" spans="1:7" ht="15.75" x14ac:dyDescent="0.25">
      <c r="A9" s="99"/>
      <c r="B9" s="98"/>
      <c r="C9" s="100"/>
      <c r="D9" s="101"/>
      <c r="E9" s="100"/>
    </row>
  </sheetData>
  <mergeCells count="1">
    <mergeCell ref="A1:E1"/>
  </mergeCells>
  <pageMargins left="0.7" right="0.7" top="0.75" bottom="0.75" header="0.3" footer="0.3"/>
  <pageSetup paperSize="9" orientation="landscape" r:id="rId1"/>
  <headerFooter>
    <oddHeader>&amp;R9.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23</vt:i4>
      </vt:variant>
    </vt:vector>
  </HeadingPairs>
  <TitlesOfParts>
    <vt:vector size="23" baseType="lpstr">
      <vt:lpstr>Összesítő</vt:lpstr>
      <vt:lpstr>2. Önkormányzat</vt:lpstr>
      <vt:lpstr>3. PH</vt:lpstr>
      <vt:lpstr>4.GondozásiKp</vt:lpstr>
      <vt:lpstr>5. Könyvtár</vt:lpstr>
      <vt:lpstr>6. Konyha</vt:lpstr>
      <vt:lpstr>7. Óvoda</vt:lpstr>
      <vt:lpstr>8.</vt:lpstr>
      <vt:lpstr>9.</vt:lpstr>
      <vt:lpstr>10.</vt:lpstr>
      <vt:lpstr>11.</vt:lpstr>
      <vt:lpstr>12.</vt:lpstr>
      <vt:lpstr>13.</vt:lpstr>
      <vt:lpstr>14.</vt:lpstr>
      <vt:lpstr>15.</vt:lpstr>
      <vt:lpstr>16.</vt:lpstr>
      <vt:lpstr>17.</vt:lpstr>
      <vt:lpstr>18.</vt:lpstr>
      <vt:lpstr>19.</vt:lpstr>
      <vt:lpstr>20.</vt:lpstr>
      <vt:lpstr>21.</vt:lpstr>
      <vt:lpstr>22.</vt:lpstr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Pannika</cp:lastModifiedBy>
  <cp:lastPrinted>2021-03-02T12:35:30Z</cp:lastPrinted>
  <dcterms:created xsi:type="dcterms:W3CDTF">2017-08-16T11:46:16Z</dcterms:created>
  <dcterms:modified xsi:type="dcterms:W3CDTF">2021-03-02T12:42:26Z</dcterms:modified>
</cp:coreProperties>
</file>